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kapitulace stavby" sheetId="1" r:id="rId1"/>
    <sheet name="15_62_0000 - Stavební část" sheetId="2" r:id="rId2"/>
    <sheet name="15_62_0100 - Ostatní náklady" sheetId="3" r:id="rId3"/>
    <sheet name="Pokyny pro vyplnění" sheetId="4" r:id="rId4"/>
  </sheets>
  <definedNames>
    <definedName name="_xlnm._FilterDatabase" localSheetId="1" hidden="1">'15_62_0000 - Stavební část'!$C$89:$K$89</definedName>
    <definedName name="_xlnm._FilterDatabase" localSheetId="2" hidden="1">'15_62_0100 - Ostatní náklady'!$C$77:$K$77</definedName>
    <definedName name="_xlnm.Print_Titles" localSheetId="1">'15_62_0000 - Stavební část'!$89:$89</definedName>
    <definedName name="_xlnm.Print_Titles" localSheetId="2">'15_62_0100 - Ostatní náklady'!$77:$77</definedName>
    <definedName name="_xlnm.Print_Titles" localSheetId="0">'Rekapitulace stavby'!$49:$49</definedName>
    <definedName name="_xlnm.Print_Area" localSheetId="1">'15_62_0000 - Stavební část'!$C$4:$J$36,'15_62_0000 - Stavební část'!$C$42:$J$71,'15_62_0000 - Stavební část'!$C$77:$K$440</definedName>
    <definedName name="_xlnm.Print_Area" localSheetId="2">'15_62_0100 - Ostatní náklady'!$C$4:$J$36,'15_62_0100 - Ostatní náklady'!$C$42:$J$59,'15_62_0100 - Ostatní náklady'!$C$65:$K$88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<sst xmlns="http://schemas.openxmlformats.org/spreadsheetml/2006/main" count="4128" uniqueCount="796">
  <si>
    <t>Export VZ</t>
  </si>
  <si>
    <t>List obsahuje:</t>
  </si>
  <si>
    <t>3.0</t>
  </si>
  <si>
    <t>ODOM</t>
  </si>
  <si>
    <t>False</t>
  </si>
  <si>
    <t>{E8BE8D62-2CF7-45DB-BC89-A0AC8B1056C3}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</si>
  <si>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</si>
  <si>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</si>
  <si>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</si>
  <si>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</si>
  <si>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</si>
  <si>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</si>
  <si>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</si>
  <si>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</si>
  <si>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15_62_2000</t>
  </si>
  <si>
    <t>Stavba:</t>
  </si>
  <si>
    <t>VÍCEÚČELOVÉ  HŘIŠTĚ  DUBÁ</t>
  </si>
  <si>
    <t>0,1</t>
  </si>
  <si>
    <t>KSO:</t>
  </si>
  <si>
    <t>CC-CZ:</t>
  </si>
  <si>
    <t>1</t>
  </si>
  <si>
    <t>Místo:</t>
  </si>
  <si>
    <t>Datum:</t>
  </si>
  <si>
    <t>25.02.2016</t>
  </si>
  <si>
    <t>10</t>
  </si>
  <si>
    <t>100</t>
  </si>
  <si>
    <t>Zadavatel:</t>
  </si>
  <si>
    <t>IČ:</t>
  </si>
  <si>
    <t>Město Dubá</t>
  </si>
  <si>
    <t>DIČ:</t>
  </si>
  <si>
    <t>Uchazeč:</t>
  </si>
  <si>
    <t xml:space="preserve"> </t>
  </si>
  <si>
    <t>Projektant:</t>
  </si>
  <si>
    <t>Ing. Radomír Hladký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</si>
  <si>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</si>
  <si>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</si>
  <si>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</si>
  <si>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</si>
  <si>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</si>
  <si>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</si>
  <si>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</si>
  <si>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</si>
  <si>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</si>
  <si>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</si>
  <si>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</si>
  <si>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</si>
  <si>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</si>
  <si>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</si>
  <si>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</si>
  <si>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</si>
  <si>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</si>
  <si>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</si>
  <si>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</si>
  <si>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</si>
  <si>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</si>
  <si>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</si>
  <si>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</si>
  <si>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</si>
  <si>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</si>
  <si>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</si>
  <si>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</si>
  <si>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</si>
  <si>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</si>
  <si>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</si>
  <si>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</si>
  <si>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</si>
  <si>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</si>
  <si>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</si>
  <si>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</si>
  <si>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</si>
  <si>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</si>
  <si>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</si>
  <si>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</si>
  <si>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</si>
  <si>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15_62_0000</t>
  </si>
  <si>
    <t>Stavební část</t>
  </si>
  <si>
    <t>STA</t>
  </si>
  <si>
    <t>{9581F520-E609-4049-A361-9E8753FA99B8}</t>
  </si>
  <si>
    <t>2</t>
  </si>
  <si>
    <t>15_62_0100</t>
  </si>
  <si>
    <t>Ostatní náklady</t>
  </si>
  <si>
    <t>{A0DE7980-2982-4470-AAF9-2CACA5E6738F}</t>
  </si>
  <si>
    <t>Zpět na list:</t>
  </si>
  <si>
    <t>KRYCÍ LIST SOUPISU</t>
  </si>
  <si>
    <t>Objekt:</t>
  </si>
  <si>
    <t>15_62_0000 -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</si>
  <si>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</si>
  <si>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</si>
  <si>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</si>
  <si>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</si>
  <si>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</si>
  <si>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</si>
  <si>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</si>
  <si>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</si>
  <si>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</si>
  <si>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56 - Podkladní vrstvy komunikací, letišť a ploch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</si>
  <si>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</si>
  <si>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</si>
  <si>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</si>
  <si>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</si>
  <si>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</si>
  <si>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</si>
  <si>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</si>
  <si>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</si>
  <si>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</si>
  <si>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</si>
  <si>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</si>
  <si>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</si>
  <si>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</si>
  <si>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</si>
  <si>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</si>
  <si>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</si>
  <si>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</si>
  <si>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</si>
  <si>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</si>
  <si>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</si>
  <si>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</si>
  <si>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</si>
  <si>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</si>
  <si>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</si>
  <si>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</si>
  <si>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</si>
  <si>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</si>
  <si>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</si>
  <si>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</si>
  <si>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1_001</t>
  </si>
  <si>
    <t>D+M fólie proti průrůstu v=2,0m</t>
  </si>
  <si>
    <t>bm</t>
  </si>
  <si>
    <t>4</t>
  </si>
  <si>
    <t>-903348547</t>
  </si>
  <si>
    <t>121101102</t>
  </si>
  <si>
    <t>Sejmutí ornice s přemístěním na vzdálenost do 100 m</t>
  </si>
  <si>
    <t>m3</t>
  </si>
  <si>
    <t>CS ÚRS 2014 01</t>
  </si>
  <si>
    <t>1370222963</t>
  </si>
  <si>
    <t>VV</t>
  </si>
  <si>
    <t>"D1.1-04"</t>
  </si>
  <si>
    <t>"planometrie"2868*0,15+20*2*0,15</t>
  </si>
  <si>
    <t>3</t>
  </si>
  <si>
    <t>122201101</t>
  </si>
  <si>
    <t>Odkopávky a prokopávky nezapažené v hornině tř. 3 objem do 100 m3</t>
  </si>
  <si>
    <t>-479045845</t>
  </si>
  <si>
    <t>"planometrie - odkop na rovinu pláně v severní části "140*0,1</t>
  </si>
  <si>
    <t>Mezisoučet</t>
  </si>
  <si>
    <t>122201109</t>
  </si>
  <si>
    <t>Příplatek za lepivost u odkopávek v hornině tř. 1 až 3</t>
  </si>
  <si>
    <t>-1109025227</t>
  </si>
  <si>
    <t>5</t>
  </si>
  <si>
    <t>132201102</t>
  </si>
  <si>
    <t>Hloubení rýh š do 600 mm v hornině tř. 3 objemu přes 100 m3</t>
  </si>
  <si>
    <t>-1677618149</t>
  </si>
  <si>
    <t>"drenáž"</t>
  </si>
  <si>
    <t>0,4*(6,9-6,26+6,9-6,4)/2*14,0</t>
  </si>
  <si>
    <t>0,4*(6,9-6,18+6,9-6,37-0,03*2)/2*19,5</t>
  </si>
  <si>
    <t>0,4*(6,9-6,1+6,9-6,36-0,06*2)/2*25,6</t>
  </si>
  <si>
    <t>0,4*(6,9-6,1+6,9-6,36+0,081*2-0,09*2)/2*25,6</t>
  </si>
  <si>
    <t>0,4*(6,9-6,1+6,9-6,36+0,081*2*2-0,12*2)/2*25,6</t>
  </si>
  <si>
    <t>0,4*(6,9-5,87+6,9-6,12-0,15*2)/2*25,6</t>
  </si>
  <si>
    <t>0,4*(6,9-5,79+6,9-6,16-0,18*2)/2*25,6</t>
  </si>
  <si>
    <t>0,4*(6,9-5,71+6,9-6,08-0,21*2)/2*25,6</t>
  </si>
  <si>
    <t>0,4*(6,9-5,63+6,9-6,13-0,24*2)/2*25,6</t>
  </si>
  <si>
    <t>0,4*(6,9-5,55+6,9-6,05-0,27*2)/2*25,6</t>
  </si>
  <si>
    <t>0,4*(6,9-5,55+6,9-6,05-0,3*2)/2*25,6</t>
  </si>
  <si>
    <t>0,4*(6,9-5,55+6,9-6,05-0,3*2)/2*(8+13,2+0,5)</t>
  </si>
  <si>
    <t>83,262</t>
  </si>
  <si>
    <t>2*(13,5+19+25,1*8+8+13,2)*0,1*0,5</t>
  </si>
  <si>
    <t>"středové"</t>
  </si>
  <si>
    <t>81,51*0,5*(6,9-6,36+6,9-5,55)/2</t>
  </si>
  <si>
    <t>"kanalizace"</t>
  </si>
  <si>
    <t>0,5*23,7*1,1</t>
  </si>
  <si>
    <t>"přístřešek"</t>
  </si>
  <si>
    <t>0,5*0,5*1,2*5</t>
  </si>
  <si>
    <t>"Kořenová zábrana"</t>
  </si>
  <si>
    <t>0,6*2*80</t>
  </si>
  <si>
    <t>Součet</t>
  </si>
  <si>
    <t>6</t>
  </si>
  <si>
    <t>132201109</t>
  </si>
  <si>
    <t>Příplatek za lepivost k hloubení rýh š do 600 mm v hornině tř. 3</t>
  </si>
  <si>
    <t>-1577620028</t>
  </si>
  <si>
    <t>7</t>
  </si>
  <si>
    <t>162301101</t>
  </si>
  <si>
    <t>Vodorovné přemístění do 500 m výkopku/sypaniny z horniny tř. 1 až 4</t>
  </si>
  <si>
    <t>200533593</t>
  </si>
  <si>
    <t>odvoz na skládku - zde je kalkulováno množství cca 100m3, při finálním rovnání terénu a ponechání na tyto práce určité množství na víc - nepřesnost</t>
  </si>
  <si>
    <t>734,38*0,2+100</t>
  </si>
  <si>
    <t>8</t>
  </si>
  <si>
    <t>162701105</t>
  </si>
  <si>
    <t>Vodorovné přemístění do 10000 m výkopku/sypaniny z horniny tř. 1 až 4</t>
  </si>
  <si>
    <t>762781839</t>
  </si>
  <si>
    <t xml:space="preserve">odvoz na skládku </t>
  </si>
  <si>
    <t>436,2-734*0,2</t>
  </si>
  <si>
    <t>14+341,022</t>
  </si>
  <si>
    <t>9</t>
  </si>
  <si>
    <t>167101101</t>
  </si>
  <si>
    <t>Nakládání výkopku z hornin tř. 1 až 4 do 100 m3</t>
  </si>
  <si>
    <t>-531337741</t>
  </si>
  <si>
    <t>100+734,38*0,2</t>
  </si>
  <si>
    <t>171101103</t>
  </si>
  <si>
    <t>Uložení sypaniny z hornin soudržných do násypů zhutněných do 100 % PS</t>
  </si>
  <si>
    <t>1133453745</t>
  </si>
  <si>
    <t>"provedení vysvahování a napojení terénu v místě násypu hřiště"</t>
  </si>
  <si>
    <t>"v.č.D1.1"178*0,3/2</t>
  </si>
  <si>
    <t>11</t>
  </si>
  <si>
    <t>171101104</t>
  </si>
  <si>
    <t>Uložení sypaniny z hornin soudržných do násypů zhutněných do 102 % PS</t>
  </si>
  <si>
    <t>-1613053589</t>
  </si>
  <si>
    <t>2868*(0+0,45+0,21+0)/4</t>
  </si>
  <si>
    <t>"planometrie - spád pláně "2868*(0,355/4)</t>
  </si>
  <si>
    <t>12</t>
  </si>
  <si>
    <t>M</t>
  </si>
  <si>
    <t>583441970</t>
  </si>
  <si>
    <t>štěrkodrť frakce 0-63</t>
  </si>
  <si>
    <t>t</t>
  </si>
  <si>
    <t>-1144835674</t>
  </si>
  <si>
    <t>473,22*2</t>
  </si>
  <si>
    <t>13</t>
  </si>
  <si>
    <t>171201201</t>
  </si>
  <si>
    <t>Uložení sypaniny na skládky</t>
  </si>
  <si>
    <t>-624639544</t>
  </si>
  <si>
    <t>14</t>
  </si>
  <si>
    <t>171201211</t>
  </si>
  <si>
    <t>Poplatek za uložení odpadu ze sypaniny na skládce (skládkovné)</t>
  </si>
  <si>
    <t>-1872493427</t>
  </si>
  <si>
    <t>644,422*1,8</t>
  </si>
  <si>
    <t>174101101</t>
  </si>
  <si>
    <t>Zásyp jam, šachet rýh nebo kolem objektů sypaninou se zhutněním</t>
  </si>
  <si>
    <t>-254878183</t>
  </si>
  <si>
    <t>16</t>
  </si>
  <si>
    <t>175101101</t>
  </si>
  <si>
    <t>Obsypání potrubí bez prohození sypaniny z hornin tř. 1 až 4 uloženým do 3 m od kraje výkopu</t>
  </si>
  <si>
    <t>-1801839765</t>
  </si>
  <si>
    <t>80,07</t>
  </si>
  <si>
    <t>17</t>
  </si>
  <si>
    <t>583336510</t>
  </si>
  <si>
    <t xml:space="preserve">kamenivo těžené hrubé frakce 8-16 </t>
  </si>
  <si>
    <t>189806551</t>
  </si>
  <si>
    <t>198,653*1,9</t>
  </si>
  <si>
    <t>18</t>
  </si>
  <si>
    <t>181102302a</t>
  </si>
  <si>
    <t>Úprava pláně v zářezech se zhutněním - bez vibrací</t>
  </si>
  <si>
    <t>m2</t>
  </si>
  <si>
    <t>1813905930</t>
  </si>
  <si>
    <t>"planometrie"2868</t>
  </si>
  <si>
    <t>19</t>
  </si>
  <si>
    <t>181301105</t>
  </si>
  <si>
    <t>Rozprostření ornice tl vrstvy do 300 mm pl do 500 m2 v rovině nebo ve svahu do 1:5</t>
  </si>
  <si>
    <t>918256746</t>
  </si>
  <si>
    <t>"D1.1-02"</t>
  </si>
  <si>
    <t>634,38+100</t>
  </si>
  <si>
    <t>20</t>
  </si>
  <si>
    <t>183402121a</t>
  </si>
  <si>
    <t>Rozrušení půdy souvislé plochy do 500 m2 hloubky do 150 mm v rovině a svahu do 1:5 - kultivatorem rozmělnění pro nový osev</t>
  </si>
  <si>
    <t>-1202319130</t>
  </si>
  <si>
    <t>"napojení sypané ornice na stávající zatravněnou plochu</t>
  </si>
  <si>
    <t>183405211</t>
  </si>
  <si>
    <t>Výsev trávníku hydroosevem na ornici</t>
  </si>
  <si>
    <t>402559037</t>
  </si>
  <si>
    <t>22</t>
  </si>
  <si>
    <t>005724100</t>
  </si>
  <si>
    <t>osivo směs travní parková</t>
  </si>
  <si>
    <t>kg</t>
  </si>
  <si>
    <t>-1809433364</t>
  </si>
  <si>
    <t>734,38*0,03</t>
  </si>
  <si>
    <t>Zakládání</t>
  </si>
  <si>
    <t>23</t>
  </si>
  <si>
    <t>272313611</t>
  </si>
  <si>
    <t>Základové klenby z betonu tř. C 16/20</t>
  </si>
  <si>
    <t>-411291841</t>
  </si>
  <si>
    <t>"v.č. D1.1-07"0,5*0,5*1,2*5</t>
  </si>
  <si>
    <t>24</t>
  </si>
  <si>
    <t>272351215</t>
  </si>
  <si>
    <t>Zřízení bednění stěn základových kleneb</t>
  </si>
  <si>
    <t>-678133842</t>
  </si>
  <si>
    <t>"v.č. D1.1-07"0,3*0,5*4*5</t>
  </si>
  <si>
    <t>25</t>
  </si>
  <si>
    <t>272351216</t>
  </si>
  <si>
    <t>Odstranění bednění stěn základových kleneb</t>
  </si>
  <si>
    <t>-466168436</t>
  </si>
  <si>
    <t>Komunikace</t>
  </si>
  <si>
    <t>56</t>
  </si>
  <si>
    <t>Podkladní vrstvy komunikací, letišť a ploch</t>
  </si>
  <si>
    <t>26</t>
  </si>
  <si>
    <t>56_001</t>
  </si>
  <si>
    <t>-1656515818</t>
  </si>
  <si>
    <t>"D1.1-02 a 04"</t>
  </si>
  <si>
    <t>27</t>
  </si>
  <si>
    <t>56_002</t>
  </si>
  <si>
    <t>414044240</t>
  </si>
  <si>
    <t>28</t>
  </si>
  <si>
    <t>56_003</t>
  </si>
  <si>
    <t>D+M křemičitého písku doskočiště fr. 0-2mm, vhodný pro doskočiště skoku dalekého , tl. 350mm</t>
  </si>
  <si>
    <t>1378515190</t>
  </si>
  <si>
    <t>8*2,8</t>
  </si>
  <si>
    <t>29</t>
  </si>
  <si>
    <t>56_004</t>
  </si>
  <si>
    <t>D+M umělé trávy s křemičitým vsypem v=20mm, vlákno fibrilované, materiál polyethylen, min. celková hmotnost 2200g/m2</t>
  </si>
  <si>
    <t>-2136823143</t>
  </si>
  <si>
    <t>"v.č. D1.1-02  TZ."</t>
  </si>
  <si>
    <t>22,9*42,5</t>
  </si>
  <si>
    <t>30</t>
  </si>
  <si>
    <t>56_005</t>
  </si>
  <si>
    <t>D+M lomová prosívka fr. 0-4mm, vrh koulí , tl. 350mm</t>
  </si>
  <si>
    <t>-2104305125</t>
  </si>
  <si>
    <t>59,51</t>
  </si>
  <si>
    <t>31</t>
  </si>
  <si>
    <t>564801111a</t>
  </si>
  <si>
    <t>Podklad ze štěrkodrtě ŠD tl 30 mm (fr. 0-4mm), parametry dle PD</t>
  </si>
  <si>
    <t>626616763</t>
  </si>
  <si>
    <t>32</t>
  </si>
  <si>
    <t>564801112a</t>
  </si>
  <si>
    <t>Podklad ze štěrkodrtě ŠD tl 40 mm (fr.4-8mm) - parametry dle PD</t>
  </si>
  <si>
    <t>-1517119288</t>
  </si>
  <si>
    <t>33</t>
  </si>
  <si>
    <t>564811111</t>
  </si>
  <si>
    <t>Podklad ze štěrkodrtě ŠD tl 50 mm (fr.8-16mm) parametry dle PD</t>
  </si>
  <si>
    <t>-1171734389</t>
  </si>
  <si>
    <t>34</t>
  </si>
  <si>
    <t>564811112a</t>
  </si>
  <si>
    <t>Podklad ze štěrkodrtě ŠD tl 60 mm, frakce 8/16mm, tř. A - zámková dlažba</t>
  </si>
  <si>
    <t>-136686379</t>
  </si>
  <si>
    <t>"D1.1-01 a 02"</t>
  </si>
  <si>
    <t>194,39+9,65+102,5+4,76+73,45</t>
  </si>
  <si>
    <t>35</t>
  </si>
  <si>
    <t>564751111a</t>
  </si>
  <si>
    <t>Podklad z kameniva hrubého drceného vel. 32-63 mm tl 150 mm - konstrukční vrstva neztmelená - štěrkodrť fr. 32-63mm, parametry dle PD</t>
  </si>
  <si>
    <t>784841100</t>
  </si>
  <si>
    <t>"D1.1-01, 02 a 04"</t>
  </si>
  <si>
    <t>"planometrie chodník + 0,5m obrubník mimo hřiště"102,5+4,76+73,45+0,5*(126,41-42+86,7+1,5*2+27,16)</t>
  </si>
  <si>
    <t>36</t>
  </si>
  <si>
    <t>564811111a</t>
  </si>
  <si>
    <t>Podklad ze štěrkodrtě ŠD tl 50 mm - filtrační podsypová vrstva - netříděné kamenivo fr. 0-32mm, rovinnost dle PD</t>
  </si>
  <si>
    <t>-1283890525</t>
  </si>
  <si>
    <t>37</t>
  </si>
  <si>
    <t>919726122</t>
  </si>
  <si>
    <t>Geotextilie pro ochranu, separaci a filtraci netkaná měrná hmotnost do 300 g/m2</t>
  </si>
  <si>
    <t>-384667506</t>
  </si>
  <si>
    <t>na pláň</t>
  </si>
  <si>
    <t>"planometrie"2868+20*2</t>
  </si>
  <si>
    <t>"skok daleký - pod písek"8*2,8</t>
  </si>
  <si>
    <t>2867,06-2144,24+20*(2-1,2)</t>
  </si>
  <si>
    <t>"výseč vrh koulí"</t>
  </si>
  <si>
    <t>38</t>
  </si>
  <si>
    <t>596211122</t>
  </si>
  <si>
    <t>Kladení zámkové dlažby komunikací pro pěší tl 60 mm skupiny B pl do 300 m2</t>
  </si>
  <si>
    <t>-819486601</t>
  </si>
  <si>
    <t>39</t>
  </si>
  <si>
    <t>592451100a</t>
  </si>
  <si>
    <t>dlažba zámková vibrovaná  20x10x6 cm přírodní</t>
  </si>
  <si>
    <t>1964015170</t>
  </si>
  <si>
    <t>(194,39+9,65+102,5+4,76+73,45)*1,02</t>
  </si>
  <si>
    <t>Trubní vedení</t>
  </si>
  <si>
    <t>40</t>
  </si>
  <si>
    <t>212752213</t>
  </si>
  <si>
    <t>Trativod z drenážních trubek plastových flexibilních D do 160 mm včetně lože otevřený výkop - potrubí tuhé, uvnitř hladké z PE, nebo PVC</t>
  </si>
  <si>
    <t>m</t>
  </si>
  <si>
    <t>-609813283</t>
  </si>
  <si>
    <t>2*(13,5+19+25,1*8+8+13,2)</t>
  </si>
  <si>
    <t>41</t>
  </si>
  <si>
    <t>212752214</t>
  </si>
  <si>
    <t>Trativod z drenážních trubek plastových flexibilních D do 200 mm včetně lože otevřený výkop  - potrubí tuhé, uvnitř hladké z PE, nebo PVC</t>
  </si>
  <si>
    <t>1175180511</t>
  </si>
  <si>
    <t>81,51</t>
  </si>
  <si>
    <t>42</t>
  </si>
  <si>
    <t>8_0001</t>
  </si>
  <si>
    <t>kus</t>
  </si>
  <si>
    <t>-2081673120</t>
  </si>
  <si>
    <t>"revizní šachta RŠ"1</t>
  </si>
  <si>
    <t>43</t>
  </si>
  <si>
    <t>8_0002</t>
  </si>
  <si>
    <t xml:space="preserve">D+M kanalizačního potrubí KG DN 150 mm vč. výkopu, obsypu, podsypu a zpětného zásypu, vč. likvidace přebytečné zeminy </t>
  </si>
  <si>
    <t>-758748544</t>
  </si>
  <si>
    <t>23,7</t>
  </si>
  <si>
    <t>44</t>
  </si>
  <si>
    <t>8_0003</t>
  </si>
  <si>
    <t>385633910</t>
  </si>
  <si>
    <t>"v.č. C2"1</t>
  </si>
  <si>
    <t>Ostatní konstrukce a práce-bourání</t>
  </si>
  <si>
    <t>45</t>
  </si>
  <si>
    <t>9_0001</t>
  </si>
  <si>
    <t>D+M odrazového prkna skok daleký dle specifikace, vč. základového rámu (pouzdra), vybetonovaného prahu pro ukotvení</t>
  </si>
  <si>
    <t>-1755498772</t>
  </si>
  <si>
    <t>"v.č. D1.1-02  TZ.</t>
  </si>
  <si>
    <t>46</t>
  </si>
  <si>
    <t>9_0002</t>
  </si>
  <si>
    <t>D+M provedení lajnování  vč. přípravy podkladu a dodávky materiálu - umělý polyuretanový povrch</t>
  </si>
  <si>
    <t>1162105725</t>
  </si>
  <si>
    <t>"D1.1-03 planometrie"</t>
  </si>
  <si>
    <t>42,43*4+59,95*4+10,53*2+36,29*2+40,28*2+44,11*2+47,94*2+3,76*4+2,8+2</t>
  </si>
  <si>
    <t>47</t>
  </si>
  <si>
    <t>9_0003</t>
  </si>
  <si>
    <t>D+M provedení lajnování  vč. přípravy podkladu a dodávky materiálu - umělá tráva</t>
  </si>
  <si>
    <t>-1823862189</t>
  </si>
  <si>
    <t>40*2+20*7+9,42*4+11,12*4+3*4+1,4*2</t>
  </si>
  <si>
    <t>13*2+19,63*4+1,57*4+3*4+3,6*4</t>
  </si>
  <si>
    <t>18*4+9*4*2</t>
  </si>
  <si>
    <t>2,8*4+2*4</t>
  </si>
  <si>
    <t>48</t>
  </si>
  <si>
    <t>9_0004</t>
  </si>
  <si>
    <t>D+M branky na malou kopanou vč. sítě branky, vč. pouzder s adaptérem, zajištění branky</t>
  </si>
  <si>
    <t>129905295</t>
  </si>
  <si>
    <t>"v.č. D1.1-03"2</t>
  </si>
  <si>
    <t>49</t>
  </si>
  <si>
    <t>9_0005</t>
  </si>
  <si>
    <t>D+M zarážecí břevno ke kruhu pro vrh koulí - plastové</t>
  </si>
  <si>
    <t>1730327017</t>
  </si>
  <si>
    <t>"v.č. D1.1-03"1</t>
  </si>
  <si>
    <t>50</t>
  </si>
  <si>
    <t>9_0006</t>
  </si>
  <si>
    <t>D+M kruh pro vrh koulí - 2135/70/5mm</t>
  </si>
  <si>
    <t>1746525729</t>
  </si>
  <si>
    <t>51</t>
  </si>
  <si>
    <t>9_0007</t>
  </si>
  <si>
    <t>D+M vyjímatelného pouzdra pro sloupek volejbalu + dodávka sloupku volejbalu, vč. napínáků</t>
  </si>
  <si>
    <t>-401884378</t>
  </si>
  <si>
    <t>"v.č. D1.1-03"4</t>
  </si>
  <si>
    <t>52</t>
  </si>
  <si>
    <t>9_0008</t>
  </si>
  <si>
    <t>D+M konstrukce pro košíkovou ocelový stojan, odrazová deska, koš, vč. založení</t>
  </si>
  <si>
    <t>958450774</t>
  </si>
  <si>
    <t>53</t>
  </si>
  <si>
    <t>9_0009</t>
  </si>
  <si>
    <t>D+M sítě pro volejbal</t>
  </si>
  <si>
    <t>-795522692</t>
  </si>
  <si>
    <t>54</t>
  </si>
  <si>
    <t>916231213</t>
  </si>
  <si>
    <t>Osazení chodníkového obrubníku betonového stojatého s boční opěrou do lože z betonu prostého</t>
  </si>
  <si>
    <t>-511822578</t>
  </si>
  <si>
    <t>"pro doskočiště"8*2+2,8</t>
  </si>
  <si>
    <t>"ostatní"</t>
  </si>
  <si>
    <t>81,85+3,96+8,51+36,97+42,79+36,97+9,97+3,96</t>
  </si>
  <si>
    <t>42,5*2+23*2</t>
  </si>
  <si>
    <t>13,6+8,68+12,93*2+6,74+36,13+0,3*2</t>
  </si>
  <si>
    <t>"chodník"</t>
  </si>
  <si>
    <t>126,41-42+86,7+1,5*2+27,16</t>
  </si>
  <si>
    <t>55</t>
  </si>
  <si>
    <t>592172140</t>
  </si>
  <si>
    <t>obrubník betonový záhonový šedý(přírodní) 50 x 5 x 25 cm</t>
  </si>
  <si>
    <t>-602655293</t>
  </si>
  <si>
    <t>648,86*1,03*2</t>
  </si>
  <si>
    <t>59217</t>
  </si>
  <si>
    <t>obrubník s gumovou hranou pro skok daleký, výšky 30cm</t>
  </si>
  <si>
    <t>-1131465369</t>
  </si>
  <si>
    <t>"pro doskočiště"(8*2+2,8)*1,05</t>
  </si>
  <si>
    <t>998</t>
  </si>
  <si>
    <t>Přesun hmot</t>
  </si>
  <si>
    <t>57</t>
  </si>
  <si>
    <t>998222012</t>
  </si>
  <si>
    <t>Přesun hmot pro tělovýchovné plochy</t>
  </si>
  <si>
    <t>949522909</t>
  </si>
  <si>
    <t>PSV</t>
  </si>
  <si>
    <t>Práce a dodávky PSV</t>
  </si>
  <si>
    <t>712</t>
  </si>
  <si>
    <t>Povlakové krytiny</t>
  </si>
  <si>
    <t>58</t>
  </si>
  <si>
    <t>712331111</t>
  </si>
  <si>
    <t>Provedení povlakové krytiny střech do 10° podkladní vrstvy pásy na sucho samolepící</t>
  </si>
  <si>
    <t>1289360002</t>
  </si>
  <si>
    <t>"v.č. D1.1-06"</t>
  </si>
  <si>
    <t>2,62*5,08</t>
  </si>
  <si>
    <t>59</t>
  </si>
  <si>
    <t>628662800a</t>
  </si>
  <si>
    <t>1143885178</t>
  </si>
  <si>
    <t>13,31*1,15 'Přepočtené koeficientem množství</t>
  </si>
  <si>
    <t>60</t>
  </si>
  <si>
    <t>712341559</t>
  </si>
  <si>
    <t>Provedení povlakové krytiny střech do 10° pásy NAIP přitavením v plné ploše</t>
  </si>
  <si>
    <t>462985507</t>
  </si>
  <si>
    <t>61</t>
  </si>
  <si>
    <t>628522550a</t>
  </si>
  <si>
    <t>pás asfaltovaný modifikovaný SBS  dekor šedý</t>
  </si>
  <si>
    <t>-74968766</t>
  </si>
  <si>
    <t>62</t>
  </si>
  <si>
    <t>998712201a</t>
  </si>
  <si>
    <t>Přesun hmot procentní pro krytiny povlakové v objektech v do 6 m</t>
  </si>
  <si>
    <t>Kč</t>
  </si>
  <si>
    <t>-923463540</t>
  </si>
  <si>
    <t>762</t>
  </si>
  <si>
    <t>Konstrukce tesařské</t>
  </si>
  <si>
    <t>63</t>
  </si>
  <si>
    <t>762_0001</t>
  </si>
  <si>
    <t>D+M lavice a police na boty ze spárovky tl. 40mm, vč. kotevní techniky (lavice šíře 460mm, police 350mm)</t>
  </si>
  <si>
    <t>1953909061</t>
  </si>
  <si>
    <t>4,16*2</t>
  </si>
  <si>
    <t>64</t>
  </si>
  <si>
    <t>762083111</t>
  </si>
  <si>
    <t>Impregnace řeziva proti dřevokaznému hmyzu a houbám máčením třída ohrožení 1 a 2 - vazba na finální povrchovou úpravu!!!!</t>
  </si>
  <si>
    <t>CS ÚRS 2010 02</t>
  </si>
  <si>
    <t>-276462180</t>
  </si>
  <si>
    <t>0,31+1,542</t>
  </si>
  <si>
    <t>65</t>
  </si>
  <si>
    <t>762132138</t>
  </si>
  <si>
    <t>Montáž bednění stěn z hoblovaných prken na pero a drážku, na polodrážku nebo na vložené pero</t>
  </si>
  <si>
    <t>-2004544263</t>
  </si>
  <si>
    <t>1,85*(4,2+1,58*2)</t>
  </si>
  <si>
    <t>66</t>
  </si>
  <si>
    <t>611911550</t>
  </si>
  <si>
    <t>palubky obkladové SM profil klasický 19 x 116 mm A/B</t>
  </si>
  <si>
    <t>-985983240</t>
  </si>
  <si>
    <t>13,616*1,2</t>
  </si>
  <si>
    <t>67</t>
  </si>
  <si>
    <t>762195000</t>
  </si>
  <si>
    <t>Spojovací prostředky pro montáž stěn, příček, bednění stěn</t>
  </si>
  <si>
    <t>-1082128321</t>
  </si>
  <si>
    <t>16,339*0,019</t>
  </si>
  <si>
    <t>68</t>
  </si>
  <si>
    <t>762332532</t>
  </si>
  <si>
    <t>Montáž vázaných kcí krovů pravidelných z řeziva hoblovaného průřezové plochy do 224 cm2</t>
  </si>
  <si>
    <t>102491812</t>
  </si>
  <si>
    <t>"pásek 140x140"1,15*2</t>
  </si>
  <si>
    <t>"krokve 120x160"2,65*7</t>
  </si>
  <si>
    <t>69</t>
  </si>
  <si>
    <t>762332533</t>
  </si>
  <si>
    <t>Montáž vázaných kcí krovů pravidelných z řeziva hoblovaného průřezové plochy do 288 cm2</t>
  </si>
  <si>
    <t>-247686698</t>
  </si>
  <si>
    <t>"sloupek  160x160"1,85*2+1,72*3</t>
  </si>
  <si>
    <t>"vaznice 16*18" 5,04*2</t>
  </si>
  <si>
    <t>70</t>
  </si>
  <si>
    <t>605121210b</t>
  </si>
  <si>
    <t>řezivo jehličnaté hranol jakost I-II , hoblované profily</t>
  </si>
  <si>
    <t>-352656979</t>
  </si>
  <si>
    <t>"pásek 140x140"1,15*2*0,14*0,14*1,2</t>
  </si>
  <si>
    <t>"krokve 120x160"2,65*7*0,12*0,16*1,2</t>
  </si>
  <si>
    <t>"sloupek  160x160"(1,85*2+1,72*3)*0,16*0,16*1,2</t>
  </si>
  <si>
    <t>"vaznice 16*18" 5,04*2*0,16*0,18*1,2</t>
  </si>
  <si>
    <t>71</t>
  </si>
  <si>
    <t>762341260</t>
  </si>
  <si>
    <t>Montáž bednění střech rovných a šikmých sklonu do 60° z palubek</t>
  </si>
  <si>
    <t>-1948979097</t>
  </si>
  <si>
    <t>72</t>
  </si>
  <si>
    <t>480917762</t>
  </si>
  <si>
    <t>13,31*1,2</t>
  </si>
  <si>
    <t>73</t>
  </si>
  <si>
    <t>762395000</t>
  </si>
  <si>
    <t>Spojovací prostředky pro montáž krovu, bednění, laťování, světlíky, klíny</t>
  </si>
  <si>
    <t>-1098322358</t>
  </si>
  <si>
    <t>4,16*0,04*(0,35+0,48)</t>
  </si>
  <si>
    <t>1,101+15,972*0,019</t>
  </si>
  <si>
    <t>74</t>
  </si>
  <si>
    <t>998762202</t>
  </si>
  <si>
    <t>Přesun hmot procentní pro kce tesařské v objektech v do 12 m</t>
  </si>
  <si>
    <t>247245972</t>
  </si>
  <si>
    <t>764</t>
  </si>
  <si>
    <t>Konstrukce klempířské</t>
  </si>
  <si>
    <t>75</t>
  </si>
  <si>
    <t>764021401</t>
  </si>
  <si>
    <t>Podkladní plech z Al plechu rš 150 mm</t>
  </si>
  <si>
    <t>1512849262</t>
  </si>
  <si>
    <t>5,08</t>
  </si>
  <si>
    <t>76</t>
  </si>
  <si>
    <t>764222403</t>
  </si>
  <si>
    <t>Oplechování štítu závětrnou lištou z Al plechu rš 250 mm</t>
  </si>
  <si>
    <t>-1390835228</t>
  </si>
  <si>
    <t>2,61*2</t>
  </si>
  <si>
    <t>77</t>
  </si>
  <si>
    <t>998764201a</t>
  </si>
  <si>
    <t>Přesun hmot procentní pro konstrukce klempířské v objektech v do 6 m</t>
  </si>
  <si>
    <t>-2109016886</t>
  </si>
  <si>
    <t>767</t>
  </si>
  <si>
    <t>Konstrukce zámečnické</t>
  </si>
  <si>
    <t>viz. v.č. D1.1-05</t>
  </si>
  <si>
    <t>100,95+5,12</t>
  </si>
  <si>
    <t>767_002</t>
  </si>
  <si>
    <t xml:space="preserve">D+M oplocení v. 3m z provazového pletiva vč. D+M ocel. stožárů pr. 60 mm, vzpěr, ukončovacího vodorovného rozpínacího profilu, provedení základů d300/1200mm, vč. povrchové úpravy </t>
  </si>
  <si>
    <t>-89805595</t>
  </si>
  <si>
    <t>16,6+23,2+73,84+38,95+3,42</t>
  </si>
  <si>
    <t>767_003</t>
  </si>
  <si>
    <t>-1395150008</t>
  </si>
  <si>
    <t>767_004</t>
  </si>
  <si>
    <t>1925602384</t>
  </si>
  <si>
    <t>998767201a</t>
  </si>
  <si>
    <t>Přesun hmot procentní pro zámečnické konstrukce v objektech v do 6 m</t>
  </si>
  <si>
    <t>199706244</t>
  </si>
  <si>
    <t>783</t>
  </si>
  <si>
    <t>Dokončovací práce - nátěry</t>
  </si>
  <si>
    <t>783_0001</t>
  </si>
  <si>
    <t>D+M nátěr tesařských konstrukcí přiznaný, barva dražší 2x - dle požadavku investora</t>
  </si>
  <si>
    <t>-1938267466</t>
  </si>
  <si>
    <t>4,16*(0,48*2+0,04*2)+4,16*(0,35*2+0,04*2)</t>
  </si>
  <si>
    <t>(16,339+15,972)*2</t>
  </si>
  <si>
    <t>"pásek 140x140"1,15*2*0,14*4*1,2</t>
  </si>
  <si>
    <t>"krokve 120x160"2,65*7*(0,12+0,16)*2*1,2</t>
  </si>
  <si>
    <t>"sloupek  160x160"(1,85*2+1,72*3)*0,16*4*1,2</t>
  </si>
  <si>
    <t>"vaznice 16*18" 5,04*2*(0,16+0,18)*2*1,2</t>
  </si>
  <si>
    <t>15_62_0100 - Ostatní náklady</t>
  </si>
  <si>
    <t>VRN - Vedlejší rozpočtové náklady</t>
  </si>
  <si>
    <t xml:space="preserve">    0 - Vedlejší  náklady</t>
  </si>
  <si>
    <t>VRN</t>
  </si>
  <si>
    <t>Vedlejší rozpočtové náklady</t>
  </si>
  <si>
    <t>Vedlejší  náklady</t>
  </si>
  <si>
    <t>999003</t>
  </si>
  <si>
    <t xml:space="preserve">Vytýčení  a ochrana stávajících   inženýrských sítí </t>
  </si>
  <si>
    <t>445887441</t>
  </si>
  <si>
    <t>P</t>
  </si>
  <si>
    <t>999006</t>
  </si>
  <si>
    <t xml:space="preserve">Dokumentace skutečného provedení stavby </t>
  </si>
  <si>
    <t>1127575781</t>
  </si>
  <si>
    <t>Poznámka k položce:
Dle návrhu obchodních podmínek</t>
  </si>
  <si>
    <t>999009</t>
  </si>
  <si>
    <t>1738137872</t>
  </si>
  <si>
    <t>999020</t>
  </si>
  <si>
    <t xml:space="preserve">Geodetické vytýčení stavby </t>
  </si>
  <si>
    <t>soubor</t>
  </si>
  <si>
    <t>-805455949</t>
  </si>
  <si>
    <t>999021</t>
  </si>
  <si>
    <t>Geometrické zaměření stavby</t>
  </si>
  <si>
    <t>-1482767124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</si>
  <si>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</si>
  <si>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</si>
  <si>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</si>
  <si>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</si>
  <si>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</si>
  <si>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</si>
  <si>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</si>
  <si>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</si>
  <si>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</si>
  <si>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</si>
  <si>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</si>
  <si>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</si>
  <si>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</si>
  <si>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</si>
  <si>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</si>
  <si>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</si>
  <si>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</si>
  <si>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</si>
  <si>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</si>
  <si>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</si>
  <si>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</si>
  <si>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</si>
  <si>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</si>
  <si>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</si>
  <si>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</si>
  <si>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</si>
  <si>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</si>
  <si>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</si>
  <si>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</si>
  <si>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</si>
  <si>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</si>
  <si>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</si>
  <si>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</si>
  <si>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</si>
  <si>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</si>
  <si>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</si>
  <si>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</si>
  <si>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</si>
  <si>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</si>
  <si>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</si>
  <si>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</si>
  <si>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</si>
  <si>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</si>
  <si>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</si>
  <si>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</si>
  <si>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</si>
  <si>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</si>
  <si>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</si>
  <si>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</si>
  <si>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</si>
  <si>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</si>
  <si>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</si>
  <si>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</si>
  <si>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</si>
  <si>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</si>
  <si>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</si>
  <si>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</si>
  <si>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</si>
  <si>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</si>
  <si>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</si>
  <si>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</si>
  <si>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</si>
  <si>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</si>
  <si>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</si>
  <si>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</si>
  <si>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</si>
  <si>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</si>
  <si>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</si>
  <si>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</si>
  <si>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</si>
  <si>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</si>
  <si>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</si>
  <si>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</si>
  <si>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</si>
  <si>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</si>
  <si>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</si>
  <si>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</si>
  <si>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</si>
  <si>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</si>
  <si>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</si>
  <si>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</si>
  <si>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</si>
  <si>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</si>
  <si>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</si>
  <si>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</si>
  <si>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</si>
  <si>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</si>
  <si>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</si>
  <si>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</si>
  <si>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</si>
  <si>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</si>
  <si>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</si>
  <si>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</si>
  <si>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</si>
  <si>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</si>
  <si>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</si>
  <si>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</si>
  <si>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</si>
  <si>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</si>
  <si>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</si>
  <si>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</si>
  <si>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</si>
  <si>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</si>
  <si>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</si>
  <si>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</si>
  <si>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</si>
  <si>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</si>
  <si>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</si>
  <si>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</si>
  <si>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</si>
  <si>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</si>
  <si>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</si>
  <si>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</si>
  <si>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</si>
  <si>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</si>
  <si>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</si>
  <si>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</si>
  <si>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</si>
  <si>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</si>
  <si>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</si>
  <si>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</si>
  <si>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</si>
  <si>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</si>
  <si>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</si>
  <si>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</si>
  <si>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</si>
  <si>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</si>
  <si>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</si>
  <si>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</si>
  <si>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</si>
  <si>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</si>
  <si>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</si>
  <si>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</si>
  <si>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</si>
  <si>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</si>
  <si>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</si>
  <si>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</si>
  <si>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</si>
  <si>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</si>
  <si>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</si>
  <si>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</si>
  <si>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</si>
  <si>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</si>
  <si>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</si>
  <si>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</si>
  <si>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</si>
  <si>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</si>
  <si>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</si>
  <si>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</si>
  <si>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</si>
  <si>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</si>
  <si>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</si>
  <si>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</si>
  <si>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</si>
  <si>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</si>
  <si>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</si>
  <si>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</si>
  <si>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</si>
  <si>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</si>
  <si>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</si>
  <si>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</si>
  <si>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</si>
  <si>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</si>
  <si>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</si>
  <si>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</si>
  <si>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</si>
  <si>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</si>
  <si>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</si>
  <si>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</si>
  <si>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</si>
  <si>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</si>
  <si>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"drén + 100mm hloubka" </t>
  </si>
  <si>
    <t>naložení na prostředek je již při realizaci výkopů</t>
  </si>
  <si>
    <t>"výpočet vyrovnání rovinnosti pláně - podklad"</t>
  </si>
  <si>
    <t>D+M pružná podložka ze směsi SBR granulátu, kameniva a polyuretanového pojiva tl. 35 mm (ovál + hřiště)</t>
  </si>
  <si>
    <t>"planometrie hřiště čistá plochy umělý povrch+ovál"918</t>
  </si>
  <si>
    <t xml:space="preserve">D+M umělý sportovní polyuretanový povrch  na bázi EPDM a SBR granulátu pojený polyuretanových pojivem tl. 13 mm, barevnost dle PD, probarveno v celé tloušťce </t>
  </si>
  <si>
    <t>"planometrie hřiště čistá plochy + 0,5m - rozšíření pro obrubník"2144,24+0,5*(37+8,6+3,91+81,93+3,91+10,45+36,98+42,43)</t>
  </si>
  <si>
    <t>"separace podklad hřiště kamenivo x dosyp ornice"</t>
  </si>
  <si>
    <t xml:space="preserve">D+M revizní šachtice dešťové kanalizace DN 315 vč. dna a poklopu </t>
  </si>
  <si>
    <t>D+M provedení napojení nové dešťové kanalizace do stávající šachty, vč. zapravení a vyčištění šachty</t>
  </si>
  <si>
    <t>podkladní pás asfaltový SBS modifikovaný za studena samolepící se samolepícími přesahy tl. 3 mm</t>
  </si>
  <si>
    <t>D+M příplatek na provedení vstupní uzamykatelné branky oplocení š. 1m</t>
  </si>
  <si>
    <t>D+M příplatek na provedení dvoukřídlé brány oplocení uzamykatelné š. 2,9m, v=3m, zesílené sloupky, založení ...</t>
  </si>
  <si>
    <t>Poznámka k položce:
Ochrana stávajících inženýrských sítí na staveništi, 
náklady na přezkoumání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přípojek při výkopových a bouracích pracích.</t>
  </si>
  <si>
    <t>Zařízení staveniště - zřízení, náklady na provoz, odstranění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</si>
  <si>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energii, vytýčení obvodu staveniště, oplocení a zabezpečení prostoru staveniště proti neoprávněnému vstupu.
Náklady a poplatky spojené s užíváním veřejných ploch a prostranství , vč. užívání ploch v souvislosti s uložením stavebního materiálu nebo stavebního odpadu.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
náklady  na odstranění zařízení staveniště, uvedení stavbou dotčených ploch a ploch zařízení staveniště do původního stavu
</t>
  </si>
  <si>
    <t>Kalkul. rozpoč.</t>
  </si>
  <si>
    <t>p.p.č. 184/3, 184/4, k.ú. Dubá</t>
  </si>
  <si>
    <t>p.p.č.  184/3, 184/4, k.ú. Dubá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</si>
</sst>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5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64" fontId="20" fillId="0" borderId="3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167" fontId="23" fillId="0" borderId="22" xfId="0" applyNumberFormat="1" applyFont="1" applyBorder="1" applyAlignment="1">
      <alignment horizontal="right"/>
    </xf>
    <xf numFmtId="167" fontId="23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5" fillId="0" borderId="24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5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49" fontId="31" fillId="0" borderId="36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168" fontId="31" fillId="0" borderId="36" xfId="0" applyNumberFormat="1" applyFont="1" applyBorder="1" applyAlignment="1">
      <alignment horizontal="right" vertical="center"/>
    </xf>
    <xf numFmtId="164" fontId="31" fillId="0" borderId="36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9" fillId="0" borderId="32" xfId="0" applyNumberFormat="1" applyFont="1" applyBorder="1" applyAlignment="1">
      <alignment horizontal="right" vertical="center"/>
    </xf>
    <xf numFmtId="167" fontId="9" fillId="0" borderId="33" xfId="0" applyNumberFormat="1" applyFont="1" applyBorder="1" applyAlignment="1">
      <alignment horizontal="righ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58" fillId="33" borderId="0" xfId="36" applyFill="1" applyAlignment="1" applyProtection="1">
      <alignment horizontal="left" vertical="top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26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4" fillId="33" borderId="0" xfId="36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C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62B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29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4C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62B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29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8" t="s">
        <v>0</v>
      </c>
      <c r="B1" s="169"/>
      <c r="C1" s="169"/>
      <c r="D1" s="170" t="s">
        <v>1</v>
      </c>
      <c r="E1" s="169"/>
      <c r="F1" s="169"/>
      <c r="G1" s="169"/>
      <c r="H1" s="169"/>
      <c r="I1" s="169"/>
      <c r="J1" s="169"/>
      <c r="K1" s="171" t="s">
        <v>606</v>
      </c>
      <c r="L1" s="171"/>
      <c r="M1" s="171"/>
      <c r="N1" s="171"/>
      <c r="O1" s="171"/>
      <c r="P1" s="171"/>
      <c r="Q1" s="171"/>
      <c r="R1" s="171"/>
      <c r="S1" s="171"/>
      <c r="T1" s="169"/>
      <c r="U1" s="169"/>
      <c r="V1" s="169"/>
      <c r="W1" s="171" t="s">
        <v>607</v>
      </c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6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1" t="s">
        <v>6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265" t="s">
        <v>14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Q5" s="12"/>
      <c r="BS5" s="6" t="s">
        <v>7</v>
      </c>
    </row>
    <row r="6" spans="2:71" s="2" customFormat="1" ht="37.5" customHeight="1">
      <c r="B6" s="10"/>
      <c r="D6" s="16" t="s">
        <v>15</v>
      </c>
      <c r="K6" s="274" t="s">
        <v>16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Q6" s="12"/>
      <c r="BS6" s="6" t="s">
        <v>17</v>
      </c>
    </row>
    <row r="7" spans="2:71" s="2" customFormat="1" ht="15" customHeight="1">
      <c r="B7" s="10"/>
      <c r="D7" s="17" t="s">
        <v>18</v>
      </c>
      <c r="K7" s="15"/>
      <c r="AK7" s="17" t="s">
        <v>19</v>
      </c>
      <c r="AN7" s="15"/>
      <c r="AQ7" s="12"/>
      <c r="BS7" s="6" t="s">
        <v>20</v>
      </c>
    </row>
    <row r="8" spans="2:71" s="2" customFormat="1" ht="15" customHeight="1">
      <c r="B8" s="10"/>
      <c r="D8" s="17" t="s">
        <v>21</v>
      </c>
      <c r="K8" s="15" t="s">
        <v>794</v>
      </c>
      <c r="AK8" s="17" t="s">
        <v>22</v>
      </c>
      <c r="AN8" s="15" t="s">
        <v>23</v>
      </c>
      <c r="AQ8" s="12"/>
      <c r="BS8" s="6" t="s">
        <v>24</v>
      </c>
    </row>
    <row r="9" spans="2:71" s="2" customFormat="1" ht="15" customHeight="1">
      <c r="B9" s="10"/>
      <c r="AQ9" s="12"/>
      <c r="BS9" s="6" t="s">
        <v>25</v>
      </c>
    </row>
    <row r="10" spans="2:71" s="2" customFormat="1" ht="15" customHeight="1">
      <c r="B10" s="10"/>
      <c r="D10" s="17" t="s">
        <v>26</v>
      </c>
      <c r="AK10" s="17" t="s">
        <v>27</v>
      </c>
      <c r="AN10" s="15"/>
      <c r="AQ10" s="12"/>
      <c r="BS10" s="6" t="s">
        <v>17</v>
      </c>
    </row>
    <row r="11" spans="2:71" s="2" customFormat="1" ht="19.5" customHeight="1">
      <c r="B11" s="10"/>
      <c r="E11" s="15" t="s">
        <v>28</v>
      </c>
      <c r="AK11" s="17" t="s">
        <v>29</v>
      </c>
      <c r="AN11" s="15"/>
      <c r="AQ11" s="12"/>
      <c r="BS11" s="6" t="s">
        <v>17</v>
      </c>
    </row>
    <row r="12" spans="2:71" s="2" customFormat="1" ht="7.5" customHeight="1">
      <c r="B12" s="10"/>
      <c r="AQ12" s="12"/>
      <c r="BS12" s="6" t="s">
        <v>17</v>
      </c>
    </row>
    <row r="13" spans="2:71" s="2" customFormat="1" ht="15" customHeight="1">
      <c r="B13" s="10"/>
      <c r="D13" s="17" t="s">
        <v>30</v>
      </c>
      <c r="AK13" s="17" t="s">
        <v>27</v>
      </c>
      <c r="AN13" s="15"/>
      <c r="AQ13" s="12"/>
      <c r="BS13" s="6" t="s">
        <v>17</v>
      </c>
    </row>
    <row r="14" spans="2:71" s="2" customFormat="1" ht="15.75" customHeight="1">
      <c r="B14" s="10"/>
      <c r="E14" s="15" t="s">
        <v>31</v>
      </c>
      <c r="AK14" s="17" t="s">
        <v>29</v>
      </c>
      <c r="AN14" s="15"/>
      <c r="AQ14" s="12"/>
      <c r="BS14" s="6" t="s">
        <v>17</v>
      </c>
    </row>
    <row r="15" spans="2:71" s="2" customFormat="1" ht="7.5" customHeight="1">
      <c r="B15" s="10"/>
      <c r="AQ15" s="12"/>
      <c r="BS15" s="6" t="s">
        <v>4</v>
      </c>
    </row>
    <row r="16" spans="2:71" s="2" customFormat="1" ht="15" customHeight="1">
      <c r="B16" s="10"/>
      <c r="D16" s="17" t="s">
        <v>32</v>
      </c>
      <c r="AK16" s="17" t="s">
        <v>27</v>
      </c>
      <c r="AN16" s="15"/>
      <c r="AQ16" s="12"/>
      <c r="BS16" s="6" t="s">
        <v>4</v>
      </c>
    </row>
    <row r="17" spans="2:71" s="2" customFormat="1" ht="19.5" customHeight="1">
      <c r="B17" s="10"/>
      <c r="E17" s="15" t="s">
        <v>33</v>
      </c>
      <c r="AK17" s="17" t="s">
        <v>29</v>
      </c>
      <c r="AN17" s="15"/>
      <c r="AQ17" s="12"/>
      <c r="BS17" s="6" t="s">
        <v>34</v>
      </c>
    </row>
    <row r="18" spans="2:71" s="2" customFormat="1" ht="7.5" customHeight="1">
      <c r="B18" s="10"/>
      <c r="AQ18" s="12"/>
      <c r="BS18" s="6" t="s">
        <v>7</v>
      </c>
    </row>
    <row r="19" spans="2:71" s="2" customFormat="1" ht="15" customHeight="1">
      <c r="B19" s="10"/>
      <c r="D19" s="17" t="s">
        <v>35</v>
      </c>
      <c r="AQ19" s="12"/>
      <c r="BS19" s="6" t="s">
        <v>7</v>
      </c>
    </row>
    <row r="20" spans="2:71" s="2" customFormat="1" ht="15.75" customHeight="1">
      <c r="B20" s="10"/>
      <c r="E20" s="275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Q20" s="12"/>
      <c r="BS20" s="6" t="s">
        <v>34</v>
      </c>
    </row>
    <row r="21" spans="2:43" s="2" customFormat="1" ht="7.5" customHeight="1">
      <c r="B21" s="10"/>
      <c r="AQ21" s="12"/>
    </row>
    <row r="22" spans="2:43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</row>
    <row r="23" spans="2:43" s="6" customFormat="1" ht="27" customHeight="1">
      <c r="B23" s="19"/>
      <c r="D23" s="20" t="s">
        <v>36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76">
        <f>ROUND($AG$51,2)</f>
        <v>0</v>
      </c>
      <c r="AL23" s="277"/>
      <c r="AM23" s="277"/>
      <c r="AN23" s="277"/>
      <c r="AO23" s="277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278" t="s">
        <v>37</v>
      </c>
      <c r="M25" s="260"/>
      <c r="N25" s="260"/>
      <c r="O25" s="260"/>
      <c r="W25" s="278" t="s">
        <v>38</v>
      </c>
      <c r="X25" s="260"/>
      <c r="Y25" s="260"/>
      <c r="Z25" s="260"/>
      <c r="AA25" s="260"/>
      <c r="AB25" s="260"/>
      <c r="AC25" s="260"/>
      <c r="AD25" s="260"/>
      <c r="AE25" s="260"/>
      <c r="AK25" s="278" t="s">
        <v>39</v>
      </c>
      <c r="AL25" s="260"/>
      <c r="AM25" s="260"/>
      <c r="AN25" s="260"/>
      <c r="AO25" s="260"/>
      <c r="AQ25" s="22"/>
    </row>
    <row r="26" spans="2:43" s="6" customFormat="1" ht="15" customHeight="1">
      <c r="B26" s="24"/>
      <c r="D26" s="25" t="s">
        <v>40</v>
      </c>
      <c r="F26" s="25" t="s">
        <v>41</v>
      </c>
      <c r="L26" s="261">
        <v>0.21</v>
      </c>
      <c r="M26" s="262"/>
      <c r="N26" s="262"/>
      <c r="O26" s="262"/>
      <c r="W26" s="263">
        <f>ROUND($AZ$51,2)</f>
        <v>0</v>
      </c>
      <c r="X26" s="262"/>
      <c r="Y26" s="262"/>
      <c r="Z26" s="262"/>
      <c r="AA26" s="262"/>
      <c r="AB26" s="262"/>
      <c r="AC26" s="262"/>
      <c r="AD26" s="262"/>
      <c r="AE26" s="262"/>
      <c r="AK26" s="263">
        <f>ROUND($AV$51,2)</f>
        <v>0</v>
      </c>
      <c r="AL26" s="262"/>
      <c r="AM26" s="262"/>
      <c r="AN26" s="262"/>
      <c r="AO26" s="262"/>
      <c r="AQ26" s="26"/>
    </row>
    <row r="27" spans="2:43" s="6" customFormat="1" ht="15" customHeight="1">
      <c r="B27" s="24"/>
      <c r="F27" s="25" t="s">
        <v>42</v>
      </c>
      <c r="L27" s="261">
        <v>0.15</v>
      </c>
      <c r="M27" s="262"/>
      <c r="N27" s="262"/>
      <c r="O27" s="262"/>
      <c r="W27" s="263">
        <f>ROUND($BA$51,2)</f>
        <v>0</v>
      </c>
      <c r="X27" s="262"/>
      <c r="Y27" s="262"/>
      <c r="Z27" s="262"/>
      <c r="AA27" s="262"/>
      <c r="AB27" s="262"/>
      <c r="AC27" s="262"/>
      <c r="AD27" s="262"/>
      <c r="AE27" s="262"/>
      <c r="AK27" s="263">
        <f>ROUND($AW$51,2)</f>
        <v>0</v>
      </c>
      <c r="AL27" s="262"/>
      <c r="AM27" s="262"/>
      <c r="AN27" s="262"/>
      <c r="AO27" s="262"/>
      <c r="AQ27" s="26"/>
    </row>
    <row r="28" spans="2:43" s="6" customFormat="1" ht="15" customHeight="1" hidden="1">
      <c r="B28" s="24"/>
      <c r="F28" s="25" t="s">
        <v>43</v>
      </c>
      <c r="L28" s="261">
        <v>0.21</v>
      </c>
      <c r="M28" s="262"/>
      <c r="N28" s="262"/>
      <c r="O28" s="262"/>
      <c r="W28" s="263">
        <f>ROUND($BB$51,2)</f>
        <v>0</v>
      </c>
      <c r="X28" s="262"/>
      <c r="Y28" s="262"/>
      <c r="Z28" s="262"/>
      <c r="AA28" s="262"/>
      <c r="AB28" s="262"/>
      <c r="AC28" s="262"/>
      <c r="AD28" s="262"/>
      <c r="AE28" s="262"/>
      <c r="AK28" s="263">
        <v>0</v>
      </c>
      <c r="AL28" s="262"/>
      <c r="AM28" s="262"/>
      <c r="AN28" s="262"/>
      <c r="AO28" s="262"/>
      <c r="AQ28" s="26"/>
    </row>
    <row r="29" spans="2:43" s="6" customFormat="1" ht="15" customHeight="1" hidden="1">
      <c r="B29" s="24"/>
      <c r="F29" s="25" t="s">
        <v>44</v>
      </c>
      <c r="L29" s="261">
        <v>0.15</v>
      </c>
      <c r="M29" s="262"/>
      <c r="N29" s="262"/>
      <c r="O29" s="262"/>
      <c r="W29" s="263">
        <f>ROUND($BC$51,2)</f>
        <v>0</v>
      </c>
      <c r="X29" s="262"/>
      <c r="Y29" s="262"/>
      <c r="Z29" s="262"/>
      <c r="AA29" s="262"/>
      <c r="AB29" s="262"/>
      <c r="AC29" s="262"/>
      <c r="AD29" s="262"/>
      <c r="AE29" s="262"/>
      <c r="AK29" s="263">
        <v>0</v>
      </c>
      <c r="AL29" s="262"/>
      <c r="AM29" s="262"/>
      <c r="AN29" s="262"/>
      <c r="AO29" s="262"/>
      <c r="AQ29" s="26"/>
    </row>
    <row r="30" spans="2:43" s="6" customFormat="1" ht="15" customHeight="1" hidden="1">
      <c r="B30" s="24"/>
      <c r="F30" s="25" t="s">
        <v>45</v>
      </c>
      <c r="L30" s="261">
        <v>0</v>
      </c>
      <c r="M30" s="262"/>
      <c r="N30" s="262"/>
      <c r="O30" s="262"/>
      <c r="W30" s="263">
        <f>ROUND($BD$51,2)</f>
        <v>0</v>
      </c>
      <c r="X30" s="262"/>
      <c r="Y30" s="262"/>
      <c r="Z30" s="262"/>
      <c r="AA30" s="262"/>
      <c r="AB30" s="262"/>
      <c r="AC30" s="262"/>
      <c r="AD30" s="262"/>
      <c r="AE30" s="262"/>
      <c r="AK30" s="263">
        <v>0</v>
      </c>
      <c r="AL30" s="262"/>
      <c r="AM30" s="262"/>
      <c r="AN30" s="262"/>
      <c r="AO30" s="262"/>
      <c r="AQ30" s="26"/>
    </row>
    <row r="31" spans="2:43" s="6" customFormat="1" ht="7.5" customHeight="1">
      <c r="B31" s="19"/>
      <c r="AQ31" s="22"/>
    </row>
    <row r="32" spans="2:43" s="6" customFormat="1" ht="27" customHeight="1">
      <c r="B32" s="19"/>
      <c r="C32" s="27"/>
      <c r="D32" s="28" t="s">
        <v>46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 t="s">
        <v>47</v>
      </c>
      <c r="U32" s="29"/>
      <c r="V32" s="29"/>
      <c r="W32" s="29"/>
      <c r="X32" s="270" t="s">
        <v>48</v>
      </c>
      <c r="Y32" s="267"/>
      <c r="Z32" s="267"/>
      <c r="AA32" s="267"/>
      <c r="AB32" s="267"/>
      <c r="AC32" s="29"/>
      <c r="AD32" s="29"/>
      <c r="AE32" s="29"/>
      <c r="AF32" s="29"/>
      <c r="AG32" s="29"/>
      <c r="AH32" s="29"/>
      <c r="AI32" s="29"/>
      <c r="AJ32" s="29"/>
      <c r="AK32" s="271">
        <f>ROUND(SUM($AK$23:$AK$30),2)</f>
        <v>0</v>
      </c>
      <c r="AL32" s="267"/>
      <c r="AM32" s="267"/>
      <c r="AN32" s="267"/>
      <c r="AO32" s="272"/>
      <c r="AP32" s="27"/>
      <c r="AQ32" s="32"/>
    </row>
    <row r="33" spans="2:43" s="6" customFormat="1" ht="7.5" customHeight="1">
      <c r="B33" s="19"/>
      <c r="AQ33" s="22"/>
    </row>
    <row r="34" spans="2:43" s="6" customFormat="1" ht="7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8" spans="2:44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9"/>
    </row>
    <row r="39" spans="2:44" s="6" customFormat="1" ht="37.5" customHeight="1">
      <c r="B39" s="19"/>
      <c r="C39" s="11" t="s">
        <v>49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8"/>
      <c r="C41" s="17" t="s">
        <v>13</v>
      </c>
      <c r="L41" s="15" t="str">
        <f>$K$5</f>
        <v>15_62_2000</v>
      </c>
      <c r="AR41" s="38"/>
    </row>
    <row r="42" spans="2:44" s="39" customFormat="1" ht="37.5" customHeight="1">
      <c r="B42" s="40"/>
      <c r="C42" s="39" t="s">
        <v>15</v>
      </c>
      <c r="L42" s="273" t="str">
        <f>$K$6</f>
        <v>VÍCEÚČELOVÉ  HŘIŠTĚ  DUBÁ</v>
      </c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R42" s="40"/>
    </row>
    <row r="43" spans="2:44" s="6" customFormat="1" ht="7.5" customHeight="1">
      <c r="B43" s="19"/>
      <c r="AR43" s="19"/>
    </row>
    <row r="44" spans="2:44" s="6" customFormat="1" ht="15.75" customHeight="1">
      <c r="B44" s="19"/>
      <c r="C44" s="17" t="s">
        <v>21</v>
      </c>
      <c r="L44" s="41" t="str">
        <f>IF($K$8="","",$K$8)</f>
        <v>p.p.č. 184/3, 184/4, k.ú. Dubá</v>
      </c>
      <c r="AI44" s="17" t="s">
        <v>22</v>
      </c>
      <c r="AM44" s="264" t="str">
        <f>IF($AN$8="","",$AN$8)</f>
        <v>25.02.2016</v>
      </c>
      <c r="AN44" s="260"/>
      <c r="AR44" s="19"/>
    </row>
    <row r="45" spans="2:44" s="6" customFormat="1" ht="7.5" customHeight="1">
      <c r="B45" s="19"/>
      <c r="AR45" s="19"/>
    </row>
    <row r="46" spans="2:56" s="6" customFormat="1" ht="18.75" customHeight="1">
      <c r="B46" s="19"/>
      <c r="C46" s="17" t="s">
        <v>26</v>
      </c>
      <c r="L46" s="15" t="str">
        <f>IF($E$11="","",$E$11)</f>
        <v>Město Dubá</v>
      </c>
      <c r="AI46" s="17" t="s">
        <v>32</v>
      </c>
      <c r="AM46" s="265" t="str">
        <f>IF($E$17="","",$E$17)</f>
        <v>Ing. Radomír Hladký</v>
      </c>
      <c r="AN46" s="260"/>
      <c r="AO46" s="260"/>
      <c r="AP46" s="260"/>
      <c r="AR46" s="19"/>
      <c r="AS46" s="257" t="s">
        <v>50</v>
      </c>
      <c r="AT46" s="258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19"/>
      <c r="C47" s="17" t="s">
        <v>30</v>
      </c>
      <c r="L47" s="15" t="str">
        <f>IF($E$14="","",$E$14)</f>
        <v> </v>
      </c>
      <c r="AR47" s="19"/>
      <c r="AS47" s="259"/>
      <c r="AT47" s="260"/>
      <c r="BD47" s="46"/>
    </row>
    <row r="48" spans="2:56" s="6" customFormat="1" ht="12" customHeight="1">
      <c r="B48" s="19"/>
      <c r="AR48" s="19"/>
      <c r="AS48" s="259"/>
      <c r="AT48" s="260"/>
      <c r="BD48" s="46"/>
    </row>
    <row r="49" spans="2:57" s="6" customFormat="1" ht="30" customHeight="1">
      <c r="B49" s="19"/>
      <c r="C49" s="266" t="s">
        <v>51</v>
      </c>
      <c r="D49" s="267"/>
      <c r="E49" s="267"/>
      <c r="F49" s="267"/>
      <c r="G49" s="267"/>
      <c r="H49" s="29"/>
      <c r="I49" s="268" t="s">
        <v>52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9" t="s">
        <v>53</v>
      </c>
      <c r="AH49" s="267"/>
      <c r="AI49" s="267"/>
      <c r="AJ49" s="267"/>
      <c r="AK49" s="267"/>
      <c r="AL49" s="267"/>
      <c r="AM49" s="267"/>
      <c r="AN49" s="268" t="s">
        <v>54</v>
      </c>
      <c r="AO49" s="267"/>
      <c r="AP49" s="267"/>
      <c r="AQ49" s="47" t="s">
        <v>55</v>
      </c>
      <c r="AR49" s="19"/>
      <c r="AS49" s="48" t="s">
        <v>56</v>
      </c>
      <c r="AT49" s="49" t="s">
        <v>57</v>
      </c>
      <c r="AU49" s="49" t="s">
        <v>58</v>
      </c>
      <c r="AV49" s="49" t="s">
        <v>59</v>
      </c>
      <c r="AW49" s="49" t="s">
        <v>60</v>
      </c>
      <c r="AX49" s="49" t="s">
        <v>61</v>
      </c>
      <c r="AY49" s="49" t="s">
        <v>62</v>
      </c>
      <c r="AZ49" s="49" t="s">
        <v>63</v>
      </c>
      <c r="BA49" s="49" t="s">
        <v>64</v>
      </c>
      <c r="BB49" s="49" t="s">
        <v>65</v>
      </c>
      <c r="BC49" s="49" t="s">
        <v>66</v>
      </c>
      <c r="BD49" s="50" t="s">
        <v>67</v>
      </c>
      <c r="BE49" s="51"/>
    </row>
    <row r="50" spans="2:56" s="6" customFormat="1" ht="12" customHeight="1">
      <c r="B50" s="19"/>
      <c r="AR50" s="19"/>
      <c r="AS50" s="52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39" customFormat="1" ht="33" customHeight="1">
      <c r="B51" s="40"/>
      <c r="C51" s="53" t="s">
        <v>68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249">
        <f>ROUND(SUM($AG$52:$AG$53),2)</f>
        <v>0</v>
      </c>
      <c r="AH51" s="250"/>
      <c r="AI51" s="250"/>
      <c r="AJ51" s="250"/>
      <c r="AK51" s="250"/>
      <c r="AL51" s="250"/>
      <c r="AM51" s="250"/>
      <c r="AN51" s="249">
        <f>ROUND(SUM($AG$51,$AT$51),2)</f>
        <v>0</v>
      </c>
      <c r="AO51" s="250"/>
      <c r="AP51" s="250"/>
      <c r="AQ51" s="55"/>
      <c r="AR51" s="40"/>
      <c r="AS51" s="56">
        <f>ROUND(SUM($AS$52:$AS$53),2)</f>
        <v>0</v>
      </c>
      <c r="AT51" s="57">
        <f>ROUND(SUM($AV$51:$AW$51),2)</f>
        <v>0</v>
      </c>
      <c r="AU51" s="58">
        <f>ROUND(SUM($AU$52:$AU$53),5)</f>
        <v>0</v>
      </c>
      <c r="AV51" s="57">
        <f>ROUND($AZ$51*$L$26,2)</f>
        <v>0</v>
      </c>
      <c r="AW51" s="57">
        <f>ROUND($BA$51*$L$27,2)</f>
        <v>0</v>
      </c>
      <c r="AX51" s="57">
        <f>ROUND($BB$51*$L$26,2)</f>
        <v>0</v>
      </c>
      <c r="AY51" s="57">
        <f>ROUND($BC$51*$L$27,2)</f>
        <v>0</v>
      </c>
      <c r="AZ51" s="57">
        <f>ROUND(SUM($AZ$52:$AZ$53),2)</f>
        <v>0</v>
      </c>
      <c r="BA51" s="57">
        <f>ROUND(SUM($BA$52:$BA$53),2)</f>
        <v>0</v>
      </c>
      <c r="BB51" s="57">
        <f>ROUND(SUM($BB$52:$BB$53),2)</f>
        <v>0</v>
      </c>
      <c r="BC51" s="57">
        <f>ROUND(SUM($BC$52:$BC$53),2)</f>
        <v>0</v>
      </c>
      <c r="BD51" s="59">
        <f>ROUND(SUM($BD$52:$BD$53),2)</f>
        <v>0</v>
      </c>
      <c r="BS51" s="39" t="s">
        <v>69</v>
      </c>
      <c r="BT51" s="39" t="s">
        <v>70</v>
      </c>
      <c r="BU51" s="60" t="s">
        <v>71</v>
      </c>
      <c r="BV51" s="39" t="s">
        <v>72</v>
      </c>
      <c r="BW51" s="39" t="s">
        <v>5</v>
      </c>
      <c r="BX51" s="39" t="s">
        <v>73</v>
      </c>
    </row>
    <row r="52" spans="1:91" s="61" customFormat="1" ht="28.5" customHeight="1">
      <c r="A52" s="167" t="s">
        <v>608</v>
      </c>
      <c r="B52" s="62"/>
      <c r="C52" s="63"/>
      <c r="D52" s="255" t="s">
        <v>74</v>
      </c>
      <c r="E52" s="256"/>
      <c r="F52" s="256"/>
      <c r="G52" s="256"/>
      <c r="H52" s="256"/>
      <c r="I52" s="63"/>
      <c r="J52" s="255" t="s">
        <v>75</v>
      </c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3">
        <f>'15_62_0000 - Stavební část'!$J$27</f>
        <v>0</v>
      </c>
      <c r="AH52" s="254"/>
      <c r="AI52" s="254"/>
      <c r="AJ52" s="254"/>
      <c r="AK52" s="254"/>
      <c r="AL52" s="254"/>
      <c r="AM52" s="254"/>
      <c r="AN52" s="253">
        <f>ROUND(SUM($AG$52,$AT$52),2)</f>
        <v>0</v>
      </c>
      <c r="AO52" s="254"/>
      <c r="AP52" s="254"/>
      <c r="AQ52" s="64" t="s">
        <v>76</v>
      </c>
      <c r="AR52" s="62"/>
      <c r="AS52" s="65">
        <v>0</v>
      </c>
      <c r="AT52" s="66">
        <f>ROUND(SUM($AV$52:$AW$52),2)</f>
        <v>0</v>
      </c>
      <c r="AU52" s="67">
        <f>'15_62_0000 - Stavební část'!$P$90</f>
        <v>0</v>
      </c>
      <c r="AV52" s="66">
        <f>'15_62_0000 - Stavební část'!$J$30</f>
        <v>0</v>
      </c>
      <c r="AW52" s="66">
        <f>'15_62_0000 - Stavební část'!$J$31</f>
        <v>0</v>
      </c>
      <c r="AX52" s="66">
        <f>'15_62_0000 - Stavební část'!$J$32</f>
        <v>0</v>
      </c>
      <c r="AY52" s="66">
        <f>'15_62_0000 - Stavební část'!$J$33</f>
        <v>0</v>
      </c>
      <c r="AZ52" s="66">
        <f>'15_62_0000 - Stavební část'!$F$30</f>
        <v>0</v>
      </c>
      <c r="BA52" s="66">
        <f>'15_62_0000 - Stavební část'!$F$31</f>
        <v>0</v>
      </c>
      <c r="BB52" s="66">
        <f>'15_62_0000 - Stavební část'!$F$32</f>
        <v>0</v>
      </c>
      <c r="BC52" s="66">
        <f>'15_62_0000 - Stavební část'!$F$33</f>
        <v>0</v>
      </c>
      <c r="BD52" s="68">
        <f>'15_62_0000 - Stavební část'!$F$34</f>
        <v>0</v>
      </c>
      <c r="BT52" s="61" t="s">
        <v>20</v>
      </c>
      <c r="BV52" s="61" t="s">
        <v>72</v>
      </c>
      <c r="BW52" s="61" t="s">
        <v>77</v>
      </c>
      <c r="BX52" s="61" t="s">
        <v>5</v>
      </c>
      <c r="CM52" s="61" t="s">
        <v>78</v>
      </c>
    </row>
    <row r="53" spans="1:91" s="61" customFormat="1" ht="28.5" customHeight="1">
      <c r="A53" s="167" t="s">
        <v>608</v>
      </c>
      <c r="B53" s="62"/>
      <c r="C53" s="63"/>
      <c r="D53" s="255" t="s">
        <v>79</v>
      </c>
      <c r="E53" s="256"/>
      <c r="F53" s="256"/>
      <c r="G53" s="256"/>
      <c r="H53" s="256"/>
      <c r="I53" s="63"/>
      <c r="J53" s="255" t="s">
        <v>80</v>
      </c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3">
        <f>'15_62_0100 - Ostatní náklady'!$J$27</f>
        <v>0</v>
      </c>
      <c r="AH53" s="254"/>
      <c r="AI53" s="254"/>
      <c r="AJ53" s="254"/>
      <c r="AK53" s="254"/>
      <c r="AL53" s="254"/>
      <c r="AM53" s="254"/>
      <c r="AN53" s="253">
        <f>ROUND(SUM($AG$53,$AT$53),2)</f>
        <v>0</v>
      </c>
      <c r="AO53" s="254"/>
      <c r="AP53" s="254"/>
      <c r="AQ53" s="64" t="s">
        <v>76</v>
      </c>
      <c r="AR53" s="62"/>
      <c r="AS53" s="69">
        <v>0</v>
      </c>
      <c r="AT53" s="70">
        <f>ROUND(SUM($AV$53:$AW$53),2)</f>
        <v>0</v>
      </c>
      <c r="AU53" s="71">
        <f>'15_62_0100 - Ostatní náklady'!$P$78</f>
        <v>0</v>
      </c>
      <c r="AV53" s="70">
        <f>'15_62_0100 - Ostatní náklady'!$J$30</f>
        <v>0</v>
      </c>
      <c r="AW53" s="70">
        <f>'15_62_0100 - Ostatní náklady'!$J$31</f>
        <v>0</v>
      </c>
      <c r="AX53" s="70">
        <f>'15_62_0100 - Ostatní náklady'!$J$32</f>
        <v>0</v>
      </c>
      <c r="AY53" s="70">
        <f>'15_62_0100 - Ostatní náklady'!$J$33</f>
        <v>0</v>
      </c>
      <c r="AZ53" s="70">
        <f>'15_62_0100 - Ostatní náklady'!$F$30</f>
        <v>0</v>
      </c>
      <c r="BA53" s="70">
        <f>'15_62_0100 - Ostatní náklady'!$F$31</f>
        <v>0</v>
      </c>
      <c r="BB53" s="70">
        <f>'15_62_0100 - Ostatní náklady'!$F$32</f>
        <v>0</v>
      </c>
      <c r="BC53" s="70">
        <f>'15_62_0100 - Ostatní náklady'!$F$33</f>
        <v>0</v>
      </c>
      <c r="BD53" s="72">
        <f>'15_62_0100 - Ostatní náklady'!$F$34</f>
        <v>0</v>
      </c>
      <c r="BT53" s="61" t="s">
        <v>20</v>
      </c>
      <c r="BV53" s="61" t="s">
        <v>72</v>
      </c>
      <c r="BW53" s="61" t="s">
        <v>81</v>
      </c>
      <c r="BX53" s="61" t="s">
        <v>5</v>
      </c>
      <c r="CM53" s="61" t="s">
        <v>78</v>
      </c>
    </row>
    <row r="54" spans="2:44" s="6" customFormat="1" ht="30.75" customHeight="1">
      <c r="B54" s="19"/>
      <c r="AR54" s="19"/>
    </row>
    <row r="55" spans="2:44" s="6" customFormat="1" ht="7.5" customHeight="1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19"/>
    </row>
  </sheetData>
  <sheetProtection/>
  <mergeCells count="43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AN53:AP53"/>
    <mergeCell ref="AG53:AM53"/>
    <mergeCell ref="D53:H53"/>
    <mergeCell ref="J53:AF53"/>
    <mergeCell ref="AM44:AN44"/>
    <mergeCell ref="AM46:AP46"/>
    <mergeCell ref="C49:G49"/>
    <mergeCell ref="I49:AF49"/>
    <mergeCell ref="AG49:AM49"/>
    <mergeCell ref="AN49:AP49"/>
    <mergeCell ref="AG51:AM51"/>
    <mergeCell ref="AN51:AP51"/>
    <mergeCell ref="AR2:BE2"/>
    <mergeCell ref="AN52:AP52"/>
    <mergeCell ref="AG52:AM52"/>
    <mergeCell ref="D52:H52"/>
    <mergeCell ref="J52:AF52"/>
    <mergeCell ref="AS46:AT48"/>
    <mergeCell ref="L30:O30"/>
    <mergeCell ref="W30:AE3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5_62_0000 - Stavební část'!C2" tooltip="15_62_0000 - Stavební část" display="/"/>
    <hyperlink ref="A53" location="'15_62_0100 - Ostatní náklady'!C2" tooltip="15_62_0100 - Ostatní náklad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1"/>
  <sheetViews>
    <sheetView showGridLine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609</v>
      </c>
      <c r="G1" s="279" t="s">
        <v>610</v>
      </c>
      <c r="H1" s="279"/>
      <c r="I1" s="169"/>
      <c r="J1" s="171" t="s">
        <v>611</v>
      </c>
      <c r="K1" s="170" t="s">
        <v>82</v>
      </c>
      <c r="L1" s="171" t="s">
        <v>612</v>
      </c>
      <c r="M1" s="171"/>
      <c r="N1" s="171"/>
      <c r="O1" s="171"/>
      <c r="P1" s="171"/>
      <c r="Q1" s="171"/>
      <c r="R1" s="171"/>
      <c r="S1" s="171"/>
      <c r="T1" s="171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1" t="s">
        <v>6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78</v>
      </c>
    </row>
    <row r="4" spans="2:46" s="2" customFormat="1" ht="37.5" customHeight="1">
      <c r="B4" s="10"/>
      <c r="D4" s="11" t="s">
        <v>83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15</v>
      </c>
      <c r="K6" s="12"/>
    </row>
    <row r="7" spans="2:11" s="2" customFormat="1" ht="15.75" customHeight="1">
      <c r="B7" s="10"/>
      <c r="E7" s="280" t="str">
        <f>'Rekapitulace stavby'!$K$6</f>
        <v>VÍCEÚČELOVÉ  HŘIŠTĚ  DUBÁ</v>
      </c>
      <c r="F7" s="252"/>
      <c r="G7" s="252"/>
      <c r="H7" s="252"/>
      <c r="K7" s="12"/>
    </row>
    <row r="8" spans="2:11" s="6" customFormat="1" ht="15.75" customHeight="1">
      <c r="B8" s="19"/>
      <c r="D8" s="17" t="s">
        <v>84</v>
      </c>
      <c r="K8" s="22"/>
    </row>
    <row r="9" spans="2:11" s="6" customFormat="1" ht="37.5" customHeight="1">
      <c r="B9" s="19"/>
      <c r="E9" s="273" t="s">
        <v>85</v>
      </c>
      <c r="F9" s="260"/>
      <c r="G9" s="260"/>
      <c r="H9" s="260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18</v>
      </c>
      <c r="F11" s="15"/>
      <c r="I11" s="17" t="s">
        <v>19</v>
      </c>
      <c r="J11" s="15"/>
      <c r="K11" s="22"/>
    </row>
    <row r="12" spans="2:11" s="6" customFormat="1" ht="15" customHeight="1">
      <c r="B12" s="19"/>
      <c r="D12" s="17" t="s">
        <v>21</v>
      </c>
      <c r="F12" s="15" t="s">
        <v>795</v>
      </c>
      <c r="I12" s="17" t="s">
        <v>22</v>
      </c>
      <c r="J12" s="42" t="str">
        <f>'Rekapitulace stavby'!$AN$8</f>
        <v>25.02.2016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26</v>
      </c>
      <c r="I14" s="17" t="s">
        <v>27</v>
      </c>
      <c r="J14" s="15"/>
      <c r="K14" s="22"/>
    </row>
    <row r="15" spans="2:11" s="6" customFormat="1" ht="18.75" customHeight="1">
      <c r="B15" s="19"/>
      <c r="E15" s="15" t="s">
        <v>28</v>
      </c>
      <c r="I15" s="17" t="s">
        <v>29</v>
      </c>
      <c r="J15" s="15"/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30</v>
      </c>
      <c r="I17" s="17" t="s">
        <v>27</v>
      </c>
      <c r="J17" s="15">
        <f>IF('Rekapitulace stavby'!$AN$13="Vyplň údaj","",IF('Rekapitulace stavby'!$AN$13="","",'Rekapitulace stavby'!$AN$13))</f>
      </c>
      <c r="K17" s="22"/>
    </row>
    <row r="18" spans="2:11" s="6" customFormat="1" ht="18.75" customHeight="1">
      <c r="B18" s="19"/>
      <c r="E18" s="15" t="str">
        <f>IF('Rekapitulace stavby'!$E$14="Vyplň údaj","",IF('Rekapitulace stavby'!$E$14="","",'Rekapitulace stavby'!$E$14))</f>
        <v> </v>
      </c>
      <c r="I18" s="17" t="s">
        <v>29</v>
      </c>
      <c r="J18" s="15">
        <f>IF('Rekapitulace stavby'!$AN$14="Vyplň údaj","",IF('Rekapitulace stavby'!$AN$14="","",'Rekapitulace stavby'!$AN$14))</f>
      </c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32</v>
      </c>
      <c r="I20" s="17" t="s">
        <v>27</v>
      </c>
      <c r="J20" s="15"/>
      <c r="K20" s="22"/>
    </row>
    <row r="21" spans="2:11" s="6" customFormat="1" ht="18.75" customHeight="1">
      <c r="B21" s="19"/>
      <c r="E21" s="15" t="s">
        <v>33</v>
      </c>
      <c r="I21" s="17" t="s">
        <v>29</v>
      </c>
      <c r="J21" s="15"/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35</v>
      </c>
      <c r="K23" s="22"/>
    </row>
    <row r="24" spans="2:11" s="73" customFormat="1" ht="15.75" customHeight="1">
      <c r="B24" s="74"/>
      <c r="E24" s="275"/>
      <c r="F24" s="281"/>
      <c r="G24" s="281"/>
      <c r="H24" s="281"/>
      <c r="K24" s="75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6"/>
    </row>
    <row r="27" spans="2:11" s="6" customFormat="1" ht="26.25" customHeight="1">
      <c r="B27" s="19"/>
      <c r="D27" s="77" t="s">
        <v>36</v>
      </c>
      <c r="J27" s="54">
        <f>ROUND($J$90,2)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6"/>
    </row>
    <row r="29" spans="2:11" s="6" customFormat="1" ht="15" customHeight="1">
      <c r="B29" s="19"/>
      <c r="F29" s="23" t="s">
        <v>38</v>
      </c>
      <c r="I29" s="23" t="s">
        <v>37</v>
      </c>
      <c r="J29" s="23" t="s">
        <v>39</v>
      </c>
      <c r="K29" s="22"/>
    </row>
    <row r="30" spans="2:11" s="6" customFormat="1" ht="15" customHeight="1">
      <c r="B30" s="19"/>
      <c r="D30" s="25" t="s">
        <v>40</v>
      </c>
      <c r="E30" s="25" t="s">
        <v>41</v>
      </c>
      <c r="F30" s="78">
        <f>ROUND(SUM($BE$90:$BE$440),2)</f>
        <v>0</v>
      </c>
      <c r="I30" s="79">
        <v>0.21</v>
      </c>
      <c r="J30" s="78">
        <f>ROUND(SUM($BE$90:$BE$440)*$I$30,2)</f>
        <v>0</v>
      </c>
      <c r="K30" s="22"/>
    </row>
    <row r="31" spans="2:11" s="6" customFormat="1" ht="15" customHeight="1">
      <c r="B31" s="19"/>
      <c r="E31" s="25" t="s">
        <v>42</v>
      </c>
      <c r="F31" s="78">
        <f>ROUND(SUM($BF$90:$BF$440),2)</f>
        <v>0</v>
      </c>
      <c r="I31" s="79">
        <v>0.15</v>
      </c>
      <c r="J31" s="78">
        <f>ROUND(SUM($BF$90:$BF$440)*$I$31,2)</f>
        <v>0</v>
      </c>
      <c r="K31" s="22"/>
    </row>
    <row r="32" spans="2:11" s="6" customFormat="1" ht="15" customHeight="1" hidden="1">
      <c r="B32" s="19"/>
      <c r="E32" s="25" t="s">
        <v>43</v>
      </c>
      <c r="F32" s="78">
        <f>ROUND(SUM($BG$90:$BG$440),2)</f>
        <v>0</v>
      </c>
      <c r="I32" s="79">
        <v>0.21</v>
      </c>
      <c r="J32" s="78">
        <v>0</v>
      </c>
      <c r="K32" s="22"/>
    </row>
    <row r="33" spans="2:11" s="6" customFormat="1" ht="15" customHeight="1" hidden="1">
      <c r="B33" s="19"/>
      <c r="E33" s="25" t="s">
        <v>44</v>
      </c>
      <c r="F33" s="78">
        <f>ROUND(SUM($BH$90:$BH$440),2)</f>
        <v>0</v>
      </c>
      <c r="I33" s="79">
        <v>0.15</v>
      </c>
      <c r="J33" s="78">
        <v>0</v>
      </c>
      <c r="K33" s="22"/>
    </row>
    <row r="34" spans="2:11" s="6" customFormat="1" ht="15" customHeight="1" hidden="1">
      <c r="B34" s="19"/>
      <c r="E34" s="25" t="s">
        <v>45</v>
      </c>
      <c r="F34" s="78">
        <f>ROUND(SUM($BI$90:$BI$440),2)</f>
        <v>0</v>
      </c>
      <c r="I34" s="79">
        <v>0</v>
      </c>
      <c r="J34" s="78">
        <v>0</v>
      </c>
      <c r="K34" s="22"/>
    </row>
    <row r="35" spans="2:11" s="6" customFormat="1" ht="7.5" customHeight="1">
      <c r="B35" s="19"/>
      <c r="K35" s="22"/>
    </row>
    <row r="36" spans="2:11" s="6" customFormat="1" ht="26.25" customHeight="1">
      <c r="B36" s="19"/>
      <c r="C36" s="27"/>
      <c r="D36" s="28" t="s">
        <v>46</v>
      </c>
      <c r="E36" s="29"/>
      <c r="F36" s="29"/>
      <c r="G36" s="80" t="s">
        <v>47</v>
      </c>
      <c r="H36" s="30" t="s">
        <v>48</v>
      </c>
      <c r="I36" s="29"/>
      <c r="J36" s="31">
        <f>ROUND(SUM($J$27:$J$34),2)</f>
        <v>0</v>
      </c>
      <c r="K36" s="81"/>
    </row>
    <row r="37" spans="2:1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41" spans="2:1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82"/>
    </row>
    <row r="42" spans="2:11" s="6" customFormat="1" ht="37.5" customHeight="1">
      <c r="B42" s="19"/>
      <c r="C42" s="11" t="s">
        <v>86</v>
      </c>
      <c r="K42" s="22"/>
    </row>
    <row r="43" spans="2:11" s="6" customFormat="1" ht="7.5" customHeight="1">
      <c r="B43" s="19"/>
      <c r="K43" s="22"/>
    </row>
    <row r="44" spans="2:11" s="6" customFormat="1" ht="15" customHeight="1">
      <c r="B44" s="19"/>
      <c r="C44" s="17" t="s">
        <v>15</v>
      </c>
      <c r="K44" s="22"/>
    </row>
    <row r="45" spans="2:11" s="6" customFormat="1" ht="16.5" customHeight="1">
      <c r="B45" s="19"/>
      <c r="E45" s="280" t="str">
        <f>$E$7</f>
        <v>VÍCEÚČELOVÉ  HŘIŠTĚ  DUBÁ</v>
      </c>
      <c r="F45" s="260"/>
      <c r="G45" s="260"/>
      <c r="H45" s="260"/>
      <c r="K45" s="22"/>
    </row>
    <row r="46" spans="2:11" s="6" customFormat="1" ht="15" customHeight="1">
      <c r="B46" s="19"/>
      <c r="C46" s="17" t="s">
        <v>84</v>
      </c>
      <c r="K46" s="22"/>
    </row>
    <row r="47" spans="2:11" s="6" customFormat="1" ht="19.5" customHeight="1">
      <c r="B47" s="19"/>
      <c r="E47" s="273" t="str">
        <f>$E$9</f>
        <v>15_62_0000 - Stavební část</v>
      </c>
      <c r="F47" s="260"/>
      <c r="G47" s="260"/>
      <c r="H47" s="260"/>
      <c r="K47" s="22"/>
    </row>
    <row r="48" spans="2:11" s="6" customFormat="1" ht="7.5" customHeight="1">
      <c r="B48" s="19"/>
      <c r="K48" s="22"/>
    </row>
    <row r="49" spans="2:11" s="6" customFormat="1" ht="18.75" customHeight="1">
      <c r="B49" s="19"/>
      <c r="C49" s="17" t="s">
        <v>21</v>
      </c>
      <c r="F49" s="15" t="str">
        <f>$F$12</f>
        <v>p.p.č.  184/3, 184/4, k.ú. Dubá</v>
      </c>
      <c r="I49" s="17" t="s">
        <v>22</v>
      </c>
      <c r="J49" s="42" t="str">
        <f>IF($J$12="","",$J$12)</f>
        <v>25.02.2016</v>
      </c>
      <c r="K49" s="22"/>
    </row>
    <row r="50" spans="2:11" s="6" customFormat="1" ht="7.5" customHeight="1">
      <c r="B50" s="19"/>
      <c r="K50" s="22"/>
    </row>
    <row r="51" spans="2:11" s="6" customFormat="1" ht="15.75" customHeight="1">
      <c r="B51" s="19"/>
      <c r="C51" s="17" t="s">
        <v>26</v>
      </c>
      <c r="F51" s="15" t="str">
        <f>$E$15</f>
        <v>Město Dubá</v>
      </c>
      <c r="I51" s="17" t="s">
        <v>32</v>
      </c>
      <c r="J51" s="15" t="str">
        <f>$E$21</f>
        <v>Ing. Radomír Hladký</v>
      </c>
      <c r="K51" s="22"/>
    </row>
    <row r="52" spans="2:11" s="6" customFormat="1" ht="15" customHeight="1">
      <c r="B52" s="19"/>
      <c r="C52" s="17" t="s">
        <v>30</v>
      </c>
      <c r="F52" s="15" t="str">
        <f>IF($E$18="","",$E$18)</f>
        <v> </v>
      </c>
      <c r="K52" s="22"/>
    </row>
    <row r="53" spans="2:11" s="6" customFormat="1" ht="11.25" customHeight="1">
      <c r="B53" s="19"/>
      <c r="K53" s="22"/>
    </row>
    <row r="54" spans="2:11" s="6" customFormat="1" ht="30" customHeight="1">
      <c r="B54" s="19"/>
      <c r="C54" s="83" t="s">
        <v>87</v>
      </c>
      <c r="D54" s="27"/>
      <c r="E54" s="27"/>
      <c r="F54" s="27"/>
      <c r="G54" s="27"/>
      <c r="H54" s="27"/>
      <c r="I54" s="27"/>
      <c r="J54" s="84" t="s">
        <v>88</v>
      </c>
      <c r="K54" s="32"/>
    </row>
    <row r="55" spans="2:11" s="6" customFormat="1" ht="11.25" customHeight="1">
      <c r="B55" s="19"/>
      <c r="K55" s="22"/>
    </row>
    <row r="56" spans="2:47" s="6" customFormat="1" ht="30" customHeight="1">
      <c r="B56" s="19"/>
      <c r="C56" s="53" t="s">
        <v>89</v>
      </c>
      <c r="J56" s="54">
        <f>ROUND($J$90,2)</f>
        <v>0</v>
      </c>
      <c r="K56" s="22"/>
      <c r="AU56" s="6" t="s">
        <v>90</v>
      </c>
    </row>
    <row r="57" spans="2:11" s="60" customFormat="1" ht="25.5" customHeight="1">
      <c r="B57" s="85"/>
      <c r="D57" s="86" t="s">
        <v>91</v>
      </c>
      <c r="E57" s="86"/>
      <c r="F57" s="86"/>
      <c r="G57" s="86"/>
      <c r="H57" s="86"/>
      <c r="I57" s="86"/>
      <c r="J57" s="87">
        <f>ROUND($J$91,2)</f>
        <v>0</v>
      </c>
      <c r="K57" s="88"/>
    </row>
    <row r="58" spans="2:11" s="89" customFormat="1" ht="21" customHeight="1">
      <c r="B58" s="90"/>
      <c r="D58" s="91" t="s">
        <v>92</v>
      </c>
      <c r="E58" s="91"/>
      <c r="F58" s="91"/>
      <c r="G58" s="91"/>
      <c r="H58" s="91"/>
      <c r="I58" s="91"/>
      <c r="J58" s="92">
        <f>ROUND($J$92,2)</f>
        <v>0</v>
      </c>
      <c r="K58" s="93"/>
    </row>
    <row r="59" spans="2:11" s="89" customFormat="1" ht="21" customHeight="1">
      <c r="B59" s="90"/>
      <c r="D59" s="91" t="s">
        <v>93</v>
      </c>
      <c r="E59" s="91"/>
      <c r="F59" s="91"/>
      <c r="G59" s="91"/>
      <c r="H59" s="91"/>
      <c r="I59" s="91"/>
      <c r="J59" s="92">
        <f>ROUND($J$211,2)</f>
        <v>0</v>
      </c>
      <c r="K59" s="93"/>
    </row>
    <row r="60" spans="2:11" s="89" customFormat="1" ht="21" customHeight="1">
      <c r="B60" s="90"/>
      <c r="D60" s="91" t="s">
        <v>94</v>
      </c>
      <c r="E60" s="91"/>
      <c r="F60" s="91"/>
      <c r="G60" s="91"/>
      <c r="H60" s="91"/>
      <c r="I60" s="91"/>
      <c r="J60" s="92">
        <f>ROUND($J$217,2)</f>
        <v>0</v>
      </c>
      <c r="K60" s="93"/>
    </row>
    <row r="61" spans="2:11" s="89" customFormat="1" ht="21" customHeight="1">
      <c r="B61" s="90"/>
      <c r="D61" s="91" t="s">
        <v>95</v>
      </c>
      <c r="E61" s="91"/>
      <c r="F61" s="91"/>
      <c r="G61" s="91"/>
      <c r="H61" s="91"/>
      <c r="I61" s="91"/>
      <c r="J61" s="92">
        <f>ROUND($J$218,2)</f>
        <v>0</v>
      </c>
      <c r="K61" s="93"/>
    </row>
    <row r="62" spans="2:11" s="89" customFormat="1" ht="21" customHeight="1">
      <c r="B62" s="90"/>
      <c r="D62" s="91" t="s">
        <v>96</v>
      </c>
      <c r="E62" s="91"/>
      <c r="F62" s="91"/>
      <c r="G62" s="91"/>
      <c r="H62" s="91"/>
      <c r="I62" s="91"/>
      <c r="J62" s="92">
        <f>ROUND($J$284,2)</f>
        <v>0</v>
      </c>
      <c r="K62" s="93"/>
    </row>
    <row r="63" spans="2:11" s="89" customFormat="1" ht="21" customHeight="1">
      <c r="B63" s="90"/>
      <c r="D63" s="91" t="s">
        <v>97</v>
      </c>
      <c r="E63" s="91"/>
      <c r="F63" s="91"/>
      <c r="G63" s="91"/>
      <c r="H63" s="91"/>
      <c r="I63" s="91"/>
      <c r="J63" s="92">
        <f>ROUND($J$301,2)</f>
        <v>0</v>
      </c>
      <c r="K63" s="93"/>
    </row>
    <row r="64" spans="2:11" s="89" customFormat="1" ht="21" customHeight="1">
      <c r="B64" s="90"/>
      <c r="D64" s="91" t="s">
        <v>98</v>
      </c>
      <c r="E64" s="91"/>
      <c r="F64" s="91"/>
      <c r="G64" s="91"/>
      <c r="H64" s="91"/>
      <c r="I64" s="91"/>
      <c r="J64" s="92">
        <f>ROUND($J$352,2)</f>
        <v>0</v>
      </c>
      <c r="K64" s="93"/>
    </row>
    <row r="65" spans="2:11" s="60" customFormat="1" ht="25.5" customHeight="1">
      <c r="B65" s="85"/>
      <c r="D65" s="86" t="s">
        <v>99</v>
      </c>
      <c r="E65" s="86"/>
      <c r="F65" s="86"/>
      <c r="G65" s="86"/>
      <c r="H65" s="86"/>
      <c r="I65" s="86"/>
      <c r="J65" s="87">
        <f>ROUND($J$354,2)</f>
        <v>0</v>
      </c>
      <c r="K65" s="88"/>
    </row>
    <row r="66" spans="2:11" s="89" customFormat="1" ht="21" customHeight="1">
      <c r="B66" s="90"/>
      <c r="D66" s="91" t="s">
        <v>100</v>
      </c>
      <c r="E66" s="91"/>
      <c r="F66" s="91"/>
      <c r="G66" s="91"/>
      <c r="H66" s="91"/>
      <c r="I66" s="91"/>
      <c r="J66" s="92">
        <f>ROUND($J$355,2)</f>
        <v>0</v>
      </c>
      <c r="K66" s="93"/>
    </row>
    <row r="67" spans="2:11" s="89" customFormat="1" ht="21" customHeight="1">
      <c r="B67" s="90"/>
      <c r="D67" s="91" t="s">
        <v>101</v>
      </c>
      <c r="E67" s="91"/>
      <c r="F67" s="91"/>
      <c r="G67" s="91"/>
      <c r="H67" s="91"/>
      <c r="I67" s="91"/>
      <c r="J67" s="92">
        <f>ROUND($J$367,2)</f>
        <v>0</v>
      </c>
      <c r="K67" s="93"/>
    </row>
    <row r="68" spans="2:11" s="89" customFormat="1" ht="21" customHeight="1">
      <c r="B68" s="90"/>
      <c r="D68" s="91" t="s">
        <v>102</v>
      </c>
      <c r="E68" s="91"/>
      <c r="F68" s="91"/>
      <c r="G68" s="91"/>
      <c r="H68" s="91"/>
      <c r="I68" s="91"/>
      <c r="J68" s="92">
        <f>ROUND($J$408,2)</f>
        <v>0</v>
      </c>
      <c r="K68" s="93"/>
    </row>
    <row r="69" spans="2:11" s="89" customFormat="1" ht="21" customHeight="1">
      <c r="B69" s="90"/>
      <c r="D69" s="91" t="s">
        <v>103</v>
      </c>
      <c r="E69" s="91"/>
      <c r="F69" s="91"/>
      <c r="G69" s="91"/>
      <c r="H69" s="91"/>
      <c r="I69" s="91"/>
      <c r="J69" s="92">
        <f>ROUND($J$416,2)</f>
        <v>0</v>
      </c>
      <c r="K69" s="93"/>
    </row>
    <row r="70" spans="2:11" s="89" customFormat="1" ht="21" customHeight="1">
      <c r="B70" s="90"/>
      <c r="D70" s="91" t="s">
        <v>104</v>
      </c>
      <c r="E70" s="91"/>
      <c r="F70" s="91"/>
      <c r="G70" s="91"/>
      <c r="H70" s="91"/>
      <c r="I70" s="91"/>
      <c r="J70" s="92">
        <f>ROUND($J$431,2)</f>
        <v>0</v>
      </c>
      <c r="K70" s="93"/>
    </row>
    <row r="71" spans="2:11" s="6" customFormat="1" ht="22.5" customHeight="1">
      <c r="B71" s="19"/>
      <c r="K71" s="22"/>
    </row>
    <row r="72" spans="2:11" s="6" customFormat="1" ht="7.5" customHeight="1">
      <c r="B72" s="33"/>
      <c r="C72" s="34"/>
      <c r="D72" s="34"/>
      <c r="E72" s="34"/>
      <c r="F72" s="34"/>
      <c r="G72" s="34"/>
      <c r="H72" s="34"/>
      <c r="I72" s="34"/>
      <c r="J72" s="34"/>
      <c r="K72" s="35"/>
    </row>
    <row r="76" spans="2:12" s="6" customFormat="1" ht="7.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9"/>
    </row>
    <row r="77" spans="2:12" s="6" customFormat="1" ht="37.5" customHeight="1">
      <c r="B77" s="19"/>
      <c r="C77" s="11" t="s">
        <v>105</v>
      </c>
      <c r="L77" s="19"/>
    </row>
    <row r="78" spans="2:12" s="6" customFormat="1" ht="7.5" customHeight="1">
      <c r="B78" s="19"/>
      <c r="L78" s="19"/>
    </row>
    <row r="79" spans="2:12" s="6" customFormat="1" ht="15" customHeight="1">
      <c r="B79" s="19"/>
      <c r="C79" s="17" t="s">
        <v>15</v>
      </c>
      <c r="L79" s="19"/>
    </row>
    <row r="80" spans="2:12" s="6" customFormat="1" ht="16.5" customHeight="1">
      <c r="B80" s="19"/>
      <c r="E80" s="280" t="str">
        <f>$E$7</f>
        <v>VÍCEÚČELOVÉ  HŘIŠTĚ  DUBÁ</v>
      </c>
      <c r="F80" s="260"/>
      <c r="G80" s="260"/>
      <c r="H80" s="260"/>
      <c r="L80" s="19"/>
    </row>
    <row r="81" spans="2:12" s="6" customFormat="1" ht="15" customHeight="1">
      <c r="B81" s="19"/>
      <c r="C81" s="17" t="s">
        <v>84</v>
      </c>
      <c r="L81" s="19"/>
    </row>
    <row r="82" spans="2:12" s="6" customFormat="1" ht="19.5" customHeight="1">
      <c r="B82" s="19"/>
      <c r="E82" s="273" t="str">
        <f>$E$9</f>
        <v>15_62_0000 - Stavební část</v>
      </c>
      <c r="F82" s="260"/>
      <c r="G82" s="260"/>
      <c r="H82" s="260"/>
      <c r="L82" s="19"/>
    </row>
    <row r="83" spans="2:12" s="6" customFormat="1" ht="7.5" customHeight="1">
      <c r="B83" s="19"/>
      <c r="L83" s="19"/>
    </row>
    <row r="84" spans="2:12" s="6" customFormat="1" ht="18.75" customHeight="1">
      <c r="B84" s="19"/>
      <c r="C84" s="17" t="s">
        <v>21</v>
      </c>
      <c r="F84" s="15" t="str">
        <f>$F$12</f>
        <v>p.p.č.  184/3, 184/4, k.ú. Dubá</v>
      </c>
      <c r="I84" s="17" t="s">
        <v>22</v>
      </c>
      <c r="J84" s="42" t="str">
        <f>IF($J$12="","",$J$12)</f>
        <v>25.02.2016</v>
      </c>
      <c r="L84" s="19"/>
    </row>
    <row r="85" spans="2:12" s="6" customFormat="1" ht="7.5" customHeight="1">
      <c r="B85" s="19"/>
      <c r="L85" s="19"/>
    </row>
    <row r="86" spans="2:12" s="6" customFormat="1" ht="15.75" customHeight="1">
      <c r="B86" s="19"/>
      <c r="C86" s="17" t="s">
        <v>26</v>
      </c>
      <c r="F86" s="15" t="str">
        <f>$E$15</f>
        <v>Město Dubá</v>
      </c>
      <c r="I86" s="17" t="s">
        <v>32</v>
      </c>
      <c r="J86" s="15" t="str">
        <f>$E$21</f>
        <v>Ing. Radomír Hladký</v>
      </c>
      <c r="L86" s="19"/>
    </row>
    <row r="87" spans="2:12" s="6" customFormat="1" ht="15" customHeight="1">
      <c r="B87" s="19"/>
      <c r="C87" s="17" t="s">
        <v>30</v>
      </c>
      <c r="F87" s="15" t="str">
        <f>IF($E$18="","",$E$18)</f>
        <v> </v>
      </c>
      <c r="L87" s="19"/>
    </row>
    <row r="88" spans="2:12" s="6" customFormat="1" ht="11.25" customHeight="1">
      <c r="B88" s="19"/>
      <c r="L88" s="19"/>
    </row>
    <row r="89" spans="2:20" s="94" customFormat="1" ht="30" customHeight="1">
      <c r="B89" s="95"/>
      <c r="C89" s="96" t="s">
        <v>106</v>
      </c>
      <c r="D89" s="97" t="s">
        <v>55</v>
      </c>
      <c r="E89" s="97" t="s">
        <v>51</v>
      </c>
      <c r="F89" s="97" t="s">
        <v>107</v>
      </c>
      <c r="G89" s="97" t="s">
        <v>108</v>
      </c>
      <c r="H89" s="97" t="s">
        <v>109</v>
      </c>
      <c r="I89" s="97" t="s">
        <v>110</v>
      </c>
      <c r="J89" s="97" t="s">
        <v>111</v>
      </c>
      <c r="K89" s="98" t="s">
        <v>112</v>
      </c>
      <c r="L89" s="95"/>
      <c r="M89" s="48" t="s">
        <v>113</v>
      </c>
      <c r="N89" s="49" t="s">
        <v>40</v>
      </c>
      <c r="O89" s="49" t="s">
        <v>114</v>
      </c>
      <c r="P89" s="49" t="s">
        <v>115</v>
      </c>
      <c r="Q89" s="49" t="s">
        <v>116</v>
      </c>
      <c r="R89" s="49" t="s">
        <v>117</v>
      </c>
      <c r="S89" s="49" t="s">
        <v>118</v>
      </c>
      <c r="T89" s="50" t="s">
        <v>119</v>
      </c>
    </row>
    <row r="90" spans="2:63" s="6" customFormat="1" ht="30" customHeight="1">
      <c r="B90" s="19"/>
      <c r="C90" s="53" t="s">
        <v>89</v>
      </c>
      <c r="J90" s="99">
        <f>$BK$90</f>
        <v>0</v>
      </c>
      <c r="L90" s="19"/>
      <c r="M90" s="52"/>
      <c r="N90" s="43"/>
      <c r="O90" s="43"/>
      <c r="P90" s="100">
        <f>$P$91+$P$354</f>
        <v>0</v>
      </c>
      <c r="Q90" s="43"/>
      <c r="R90" s="100">
        <f>$R$91+$R$354</f>
        <v>1801.3627180642818</v>
      </c>
      <c r="S90" s="43"/>
      <c r="T90" s="101">
        <f>$T$91+$T$354</f>
        <v>0</v>
      </c>
      <c r="AT90" s="6" t="s">
        <v>69</v>
      </c>
      <c r="AU90" s="6" t="s">
        <v>90</v>
      </c>
      <c r="BK90" s="102">
        <f>$BK$91+$BK$354</f>
        <v>0</v>
      </c>
    </row>
    <row r="91" spans="2:63" s="103" customFormat="1" ht="37.5" customHeight="1">
      <c r="B91" s="104"/>
      <c r="D91" s="105" t="s">
        <v>69</v>
      </c>
      <c r="E91" s="106" t="s">
        <v>120</v>
      </c>
      <c r="F91" s="106" t="s">
        <v>121</v>
      </c>
      <c r="J91" s="107">
        <f>$BK$91</f>
        <v>0</v>
      </c>
      <c r="L91" s="104"/>
      <c r="M91" s="108"/>
      <c r="P91" s="109">
        <f>$P$92+$P$211+$P$217+$P$218+$P$284+$P$301+$P$352</f>
        <v>0</v>
      </c>
      <c r="R91" s="109">
        <f>$R$92+$R$211+$R$217+$R$218+$R$284+$R$301+$R$352</f>
        <v>1800.2741896999999</v>
      </c>
      <c r="T91" s="110">
        <f>$T$92+$T$211+$T$217+$T$218+$T$284+$T$301+$T$352</f>
        <v>0</v>
      </c>
      <c r="AR91" s="105" t="s">
        <v>20</v>
      </c>
      <c r="AT91" s="105" t="s">
        <v>69</v>
      </c>
      <c r="AU91" s="105" t="s">
        <v>70</v>
      </c>
      <c r="AY91" s="105" t="s">
        <v>122</v>
      </c>
      <c r="BK91" s="111">
        <f>$BK$92+$BK$211+$BK$217+$BK$218+$BK$284+$BK$301+$BK$352</f>
        <v>0</v>
      </c>
    </row>
    <row r="92" spans="2:63" s="103" customFormat="1" ht="21" customHeight="1">
      <c r="B92" s="104"/>
      <c r="D92" s="105" t="s">
        <v>69</v>
      </c>
      <c r="E92" s="112" t="s">
        <v>20</v>
      </c>
      <c r="F92" s="112" t="s">
        <v>123</v>
      </c>
      <c r="J92" s="113">
        <f>$BK$92</f>
        <v>0</v>
      </c>
      <c r="L92" s="104"/>
      <c r="M92" s="108"/>
      <c r="P92" s="109">
        <f>SUM($P$93:$P$210)</f>
        <v>0</v>
      </c>
      <c r="R92" s="109">
        <f>SUM($R$93:$R$210)</f>
        <v>1326.5174238</v>
      </c>
      <c r="T92" s="110">
        <f>SUM($T$93:$T$210)</f>
        <v>0</v>
      </c>
      <c r="AR92" s="105" t="s">
        <v>20</v>
      </c>
      <c r="AT92" s="105" t="s">
        <v>69</v>
      </c>
      <c r="AU92" s="105" t="s">
        <v>20</v>
      </c>
      <c r="AY92" s="105" t="s">
        <v>122</v>
      </c>
      <c r="BK92" s="111">
        <f>SUM($BK$93:$BK$210)</f>
        <v>0</v>
      </c>
    </row>
    <row r="93" spans="2:65" s="6" customFormat="1" ht="15.75" customHeight="1">
      <c r="B93" s="19"/>
      <c r="C93" s="114" t="s">
        <v>20</v>
      </c>
      <c r="D93" s="114" t="s">
        <v>124</v>
      </c>
      <c r="E93" s="115" t="s">
        <v>125</v>
      </c>
      <c r="F93" s="116" t="s">
        <v>126</v>
      </c>
      <c r="G93" s="117" t="s">
        <v>127</v>
      </c>
      <c r="H93" s="118">
        <v>80</v>
      </c>
      <c r="I93" s="119"/>
      <c r="J93" s="119">
        <f>ROUND($I$93*$H$93,2)</f>
        <v>0</v>
      </c>
      <c r="K93" s="116" t="s">
        <v>793</v>
      </c>
      <c r="L93" s="19"/>
      <c r="M93" s="120"/>
      <c r="N93" s="121" t="s">
        <v>41</v>
      </c>
      <c r="Q93" s="122">
        <v>0</v>
      </c>
      <c r="R93" s="122">
        <f>$Q$93*$H$93</f>
        <v>0</v>
      </c>
      <c r="S93" s="122">
        <v>0</v>
      </c>
      <c r="T93" s="123">
        <f>$S$93*$H$93</f>
        <v>0</v>
      </c>
      <c r="AR93" s="73" t="s">
        <v>128</v>
      </c>
      <c r="AT93" s="73" t="s">
        <v>124</v>
      </c>
      <c r="AU93" s="73" t="s">
        <v>78</v>
      </c>
      <c r="AY93" s="6" t="s">
        <v>122</v>
      </c>
      <c r="BE93" s="124">
        <f>IF($N$93="základní",$J$93,0)</f>
        <v>0</v>
      </c>
      <c r="BF93" s="124">
        <f>IF($N$93="snížená",$J$93,0)</f>
        <v>0</v>
      </c>
      <c r="BG93" s="124">
        <f>IF($N$93="zákl. přenesená",$J$93,0)</f>
        <v>0</v>
      </c>
      <c r="BH93" s="124">
        <f>IF($N$93="sníž. přenesená",$J$93,0)</f>
        <v>0</v>
      </c>
      <c r="BI93" s="124">
        <f>IF($N$93="nulová",$J$93,0)</f>
        <v>0</v>
      </c>
      <c r="BJ93" s="73" t="s">
        <v>20</v>
      </c>
      <c r="BK93" s="124">
        <f>ROUND($I$93*$H$93,2)</f>
        <v>0</v>
      </c>
      <c r="BL93" s="73" t="s">
        <v>128</v>
      </c>
      <c r="BM93" s="73" t="s">
        <v>129</v>
      </c>
    </row>
    <row r="94" spans="2:65" s="6" customFormat="1" ht="15.75" customHeight="1">
      <c r="B94" s="19"/>
      <c r="C94" s="117" t="s">
        <v>78</v>
      </c>
      <c r="D94" s="117" t="s">
        <v>124</v>
      </c>
      <c r="E94" s="115" t="s">
        <v>130</v>
      </c>
      <c r="F94" s="116" t="s">
        <v>131</v>
      </c>
      <c r="G94" s="117" t="s">
        <v>132</v>
      </c>
      <c r="H94" s="118">
        <v>436.2</v>
      </c>
      <c r="I94" s="119"/>
      <c r="J94" s="119">
        <f>ROUND($I$94*$H$94,2)</f>
        <v>0</v>
      </c>
      <c r="K94" s="116" t="s">
        <v>133</v>
      </c>
      <c r="L94" s="19"/>
      <c r="M94" s="120"/>
      <c r="N94" s="121" t="s">
        <v>41</v>
      </c>
      <c r="Q94" s="122">
        <v>0</v>
      </c>
      <c r="R94" s="122">
        <f>$Q$94*$H$94</f>
        <v>0</v>
      </c>
      <c r="S94" s="122">
        <v>0</v>
      </c>
      <c r="T94" s="123">
        <f>$S$94*$H$94</f>
        <v>0</v>
      </c>
      <c r="AR94" s="73" t="s">
        <v>128</v>
      </c>
      <c r="AT94" s="73" t="s">
        <v>124</v>
      </c>
      <c r="AU94" s="73" t="s">
        <v>78</v>
      </c>
      <c r="AY94" s="73" t="s">
        <v>122</v>
      </c>
      <c r="BE94" s="124">
        <f>IF($N$94="základní",$J$94,0)</f>
        <v>0</v>
      </c>
      <c r="BF94" s="124">
        <f>IF($N$94="snížená",$J$94,0)</f>
        <v>0</v>
      </c>
      <c r="BG94" s="124">
        <f>IF($N$94="zákl. přenesená",$J$94,0)</f>
        <v>0</v>
      </c>
      <c r="BH94" s="124">
        <f>IF($N$94="sníž. přenesená",$J$94,0)</f>
        <v>0</v>
      </c>
      <c r="BI94" s="124">
        <f>IF($N$94="nulová",$J$94,0)</f>
        <v>0</v>
      </c>
      <c r="BJ94" s="73" t="s">
        <v>20</v>
      </c>
      <c r="BK94" s="124">
        <f>ROUND($I$94*$H$94,2)</f>
        <v>0</v>
      </c>
      <c r="BL94" s="73" t="s">
        <v>128</v>
      </c>
      <c r="BM94" s="73" t="s">
        <v>134</v>
      </c>
    </row>
    <row r="95" spans="2:51" s="6" customFormat="1" ht="15.75" customHeight="1">
      <c r="B95" s="125"/>
      <c r="D95" s="126" t="s">
        <v>135</v>
      </c>
      <c r="E95" s="127"/>
      <c r="F95" s="127" t="s">
        <v>136</v>
      </c>
      <c r="H95" s="128"/>
      <c r="L95" s="125"/>
      <c r="M95" s="129"/>
      <c r="T95" s="130"/>
      <c r="AT95" s="128" t="s">
        <v>135</v>
      </c>
      <c r="AU95" s="128" t="s">
        <v>78</v>
      </c>
      <c r="AV95" s="128" t="s">
        <v>20</v>
      </c>
      <c r="AW95" s="128" t="s">
        <v>90</v>
      </c>
      <c r="AX95" s="128" t="s">
        <v>70</v>
      </c>
      <c r="AY95" s="128" t="s">
        <v>122</v>
      </c>
    </row>
    <row r="96" spans="2:51" s="6" customFormat="1" ht="15.75" customHeight="1">
      <c r="B96" s="131"/>
      <c r="D96" s="132" t="s">
        <v>135</v>
      </c>
      <c r="E96" s="133"/>
      <c r="F96" s="134" t="s">
        <v>137</v>
      </c>
      <c r="H96" s="135">
        <v>436.2</v>
      </c>
      <c r="L96" s="131"/>
      <c r="M96" s="136"/>
      <c r="T96" s="137"/>
      <c r="AT96" s="133" t="s">
        <v>135</v>
      </c>
      <c r="AU96" s="133" t="s">
        <v>78</v>
      </c>
      <c r="AV96" s="133" t="s">
        <v>78</v>
      </c>
      <c r="AW96" s="133" t="s">
        <v>90</v>
      </c>
      <c r="AX96" s="133" t="s">
        <v>20</v>
      </c>
      <c r="AY96" s="133" t="s">
        <v>122</v>
      </c>
    </row>
    <row r="97" spans="2:65" s="6" customFormat="1" ht="15.75" customHeight="1">
      <c r="B97" s="19"/>
      <c r="C97" s="114" t="s">
        <v>138</v>
      </c>
      <c r="D97" s="114" t="s">
        <v>124</v>
      </c>
      <c r="E97" s="115" t="s">
        <v>139</v>
      </c>
      <c r="F97" s="116" t="s">
        <v>140</v>
      </c>
      <c r="G97" s="117" t="s">
        <v>132</v>
      </c>
      <c r="H97" s="118">
        <v>14</v>
      </c>
      <c r="I97" s="119"/>
      <c r="J97" s="119">
        <f>ROUND($I$97*$H$97,2)</f>
        <v>0</v>
      </c>
      <c r="K97" s="116" t="s">
        <v>133</v>
      </c>
      <c r="L97" s="19"/>
      <c r="M97" s="120"/>
      <c r="N97" s="121" t="s">
        <v>41</v>
      </c>
      <c r="Q97" s="122">
        <v>0</v>
      </c>
      <c r="R97" s="122">
        <f>$Q$97*$H$97</f>
        <v>0</v>
      </c>
      <c r="S97" s="122">
        <v>0</v>
      </c>
      <c r="T97" s="123">
        <f>$S$97*$H$97</f>
        <v>0</v>
      </c>
      <c r="AR97" s="73" t="s">
        <v>128</v>
      </c>
      <c r="AT97" s="73" t="s">
        <v>124</v>
      </c>
      <c r="AU97" s="73" t="s">
        <v>78</v>
      </c>
      <c r="AY97" s="6" t="s">
        <v>122</v>
      </c>
      <c r="BE97" s="124">
        <f>IF($N$97="základní",$J$97,0)</f>
        <v>0</v>
      </c>
      <c r="BF97" s="124">
        <f>IF($N$97="snížená",$J$97,0)</f>
        <v>0</v>
      </c>
      <c r="BG97" s="124">
        <f>IF($N$97="zákl. přenesená",$J$97,0)</f>
        <v>0</v>
      </c>
      <c r="BH97" s="124">
        <f>IF($N$97="sníž. přenesená",$J$97,0)</f>
        <v>0</v>
      </c>
      <c r="BI97" s="124">
        <f>IF($N$97="nulová",$J$97,0)</f>
        <v>0</v>
      </c>
      <c r="BJ97" s="73" t="s">
        <v>20</v>
      </c>
      <c r="BK97" s="124">
        <f>ROUND($I$97*$H$97,2)</f>
        <v>0</v>
      </c>
      <c r="BL97" s="73" t="s">
        <v>128</v>
      </c>
      <c r="BM97" s="73" t="s">
        <v>141</v>
      </c>
    </row>
    <row r="98" spans="2:51" s="6" customFormat="1" ht="15.75" customHeight="1">
      <c r="B98" s="125"/>
      <c r="D98" s="126" t="s">
        <v>135</v>
      </c>
      <c r="E98" s="127"/>
      <c r="F98" s="127" t="s">
        <v>136</v>
      </c>
      <c r="H98" s="128"/>
      <c r="L98" s="125"/>
      <c r="M98" s="129"/>
      <c r="T98" s="130"/>
      <c r="AT98" s="128" t="s">
        <v>135</v>
      </c>
      <c r="AU98" s="128" t="s">
        <v>78</v>
      </c>
      <c r="AV98" s="128" t="s">
        <v>20</v>
      </c>
      <c r="AW98" s="128" t="s">
        <v>90</v>
      </c>
      <c r="AX98" s="128" t="s">
        <v>70</v>
      </c>
      <c r="AY98" s="128" t="s">
        <v>122</v>
      </c>
    </row>
    <row r="99" spans="2:51" s="6" customFormat="1" ht="15.75" customHeight="1">
      <c r="B99" s="131"/>
      <c r="D99" s="132" t="s">
        <v>135</v>
      </c>
      <c r="E99" s="133"/>
      <c r="F99" s="134" t="s">
        <v>142</v>
      </c>
      <c r="H99" s="135">
        <v>14</v>
      </c>
      <c r="L99" s="131"/>
      <c r="M99" s="136"/>
      <c r="T99" s="137"/>
      <c r="AT99" s="133" t="s">
        <v>135</v>
      </c>
      <c r="AU99" s="133" t="s">
        <v>78</v>
      </c>
      <c r="AV99" s="133" t="s">
        <v>78</v>
      </c>
      <c r="AW99" s="133" t="s">
        <v>90</v>
      </c>
      <c r="AX99" s="133" t="s">
        <v>70</v>
      </c>
      <c r="AY99" s="133" t="s">
        <v>122</v>
      </c>
    </row>
    <row r="100" spans="2:51" s="6" customFormat="1" ht="15.75" customHeight="1">
      <c r="B100" s="138"/>
      <c r="D100" s="132" t="s">
        <v>135</v>
      </c>
      <c r="E100" s="139"/>
      <c r="F100" s="140" t="s">
        <v>143</v>
      </c>
      <c r="H100" s="141">
        <v>14</v>
      </c>
      <c r="L100" s="138"/>
      <c r="M100" s="142"/>
      <c r="T100" s="143"/>
      <c r="AT100" s="139" t="s">
        <v>135</v>
      </c>
      <c r="AU100" s="139" t="s">
        <v>78</v>
      </c>
      <c r="AV100" s="139" t="s">
        <v>138</v>
      </c>
      <c r="AW100" s="139" t="s">
        <v>90</v>
      </c>
      <c r="AX100" s="139" t="s">
        <v>20</v>
      </c>
      <c r="AY100" s="139" t="s">
        <v>122</v>
      </c>
    </row>
    <row r="101" spans="2:65" s="6" customFormat="1" ht="15.75" customHeight="1">
      <c r="B101" s="19"/>
      <c r="C101" s="114" t="s">
        <v>128</v>
      </c>
      <c r="D101" s="114" t="s">
        <v>124</v>
      </c>
      <c r="E101" s="115" t="s">
        <v>144</v>
      </c>
      <c r="F101" s="116" t="s">
        <v>145</v>
      </c>
      <c r="G101" s="117" t="s">
        <v>132</v>
      </c>
      <c r="H101" s="118">
        <v>14</v>
      </c>
      <c r="I101" s="119"/>
      <c r="J101" s="119">
        <f>ROUND($I$101*$H$101,2)</f>
        <v>0</v>
      </c>
      <c r="K101" s="116" t="s">
        <v>133</v>
      </c>
      <c r="L101" s="19"/>
      <c r="M101" s="120"/>
      <c r="N101" s="121" t="s">
        <v>41</v>
      </c>
      <c r="Q101" s="122">
        <v>0</v>
      </c>
      <c r="R101" s="122">
        <f>$Q$101*$H$101</f>
        <v>0</v>
      </c>
      <c r="S101" s="122">
        <v>0</v>
      </c>
      <c r="T101" s="123">
        <f>$S$101*$H$101</f>
        <v>0</v>
      </c>
      <c r="AR101" s="73" t="s">
        <v>128</v>
      </c>
      <c r="AT101" s="73" t="s">
        <v>124</v>
      </c>
      <c r="AU101" s="73" t="s">
        <v>78</v>
      </c>
      <c r="AY101" s="6" t="s">
        <v>122</v>
      </c>
      <c r="BE101" s="124">
        <f>IF($N$101="základní",$J$101,0)</f>
        <v>0</v>
      </c>
      <c r="BF101" s="124">
        <f>IF($N$101="snížená",$J$101,0)</f>
        <v>0</v>
      </c>
      <c r="BG101" s="124">
        <f>IF($N$101="zákl. přenesená",$J$101,0)</f>
        <v>0</v>
      </c>
      <c r="BH101" s="124">
        <f>IF($N$101="sníž. přenesená",$J$101,0)</f>
        <v>0</v>
      </c>
      <c r="BI101" s="124">
        <f>IF($N$101="nulová",$J$101,0)</f>
        <v>0</v>
      </c>
      <c r="BJ101" s="73" t="s">
        <v>20</v>
      </c>
      <c r="BK101" s="124">
        <f>ROUND($I$101*$H$101,2)</f>
        <v>0</v>
      </c>
      <c r="BL101" s="73" t="s">
        <v>128</v>
      </c>
      <c r="BM101" s="73" t="s">
        <v>146</v>
      </c>
    </row>
    <row r="102" spans="2:65" s="6" customFormat="1" ht="15.75" customHeight="1">
      <c r="B102" s="19"/>
      <c r="C102" s="117" t="s">
        <v>147</v>
      </c>
      <c r="D102" s="117" t="s">
        <v>124</v>
      </c>
      <c r="E102" s="115" t="s">
        <v>148</v>
      </c>
      <c r="F102" s="116" t="s">
        <v>149</v>
      </c>
      <c r="G102" s="117" t="s">
        <v>132</v>
      </c>
      <c r="H102" s="118">
        <v>341.022</v>
      </c>
      <c r="I102" s="119"/>
      <c r="J102" s="119">
        <f>ROUND($I$102*$H$102,2)</f>
        <v>0</v>
      </c>
      <c r="K102" s="116" t="s">
        <v>133</v>
      </c>
      <c r="L102" s="19"/>
      <c r="M102" s="120"/>
      <c r="N102" s="121" t="s">
        <v>41</v>
      </c>
      <c r="Q102" s="122">
        <v>0</v>
      </c>
      <c r="R102" s="122">
        <f>$Q$102*$H$102</f>
        <v>0</v>
      </c>
      <c r="S102" s="122">
        <v>0</v>
      </c>
      <c r="T102" s="123">
        <f>$S$102*$H$102</f>
        <v>0</v>
      </c>
      <c r="AR102" s="73" t="s">
        <v>128</v>
      </c>
      <c r="AT102" s="73" t="s">
        <v>124</v>
      </c>
      <c r="AU102" s="73" t="s">
        <v>78</v>
      </c>
      <c r="AY102" s="73" t="s">
        <v>122</v>
      </c>
      <c r="BE102" s="124">
        <f>IF($N$102="základní",$J$102,0)</f>
        <v>0</v>
      </c>
      <c r="BF102" s="124">
        <f>IF($N$102="snížená",$J$102,0)</f>
        <v>0</v>
      </c>
      <c r="BG102" s="124">
        <f>IF($N$102="zákl. přenesená",$J$102,0)</f>
        <v>0</v>
      </c>
      <c r="BH102" s="124">
        <f>IF($N$102="sníž. přenesená",$J$102,0)</f>
        <v>0</v>
      </c>
      <c r="BI102" s="124">
        <f>IF($N$102="nulová",$J$102,0)</f>
        <v>0</v>
      </c>
      <c r="BJ102" s="73" t="s">
        <v>20</v>
      </c>
      <c r="BK102" s="124">
        <f>ROUND($I$102*$H$102,2)</f>
        <v>0</v>
      </c>
      <c r="BL102" s="73" t="s">
        <v>128</v>
      </c>
      <c r="BM102" s="73" t="s">
        <v>150</v>
      </c>
    </row>
    <row r="103" spans="2:51" s="6" customFormat="1" ht="15.75" customHeight="1">
      <c r="B103" s="125"/>
      <c r="D103" s="126" t="s">
        <v>135</v>
      </c>
      <c r="E103" s="127"/>
      <c r="F103" s="127" t="s">
        <v>136</v>
      </c>
      <c r="H103" s="128"/>
      <c r="L103" s="125"/>
      <c r="M103" s="129"/>
      <c r="T103" s="130"/>
      <c r="AT103" s="128" t="s">
        <v>135</v>
      </c>
      <c r="AU103" s="128" t="s">
        <v>78</v>
      </c>
      <c r="AV103" s="128" t="s">
        <v>20</v>
      </c>
      <c r="AW103" s="128" t="s">
        <v>90</v>
      </c>
      <c r="AX103" s="128" t="s">
        <v>70</v>
      </c>
      <c r="AY103" s="128" t="s">
        <v>122</v>
      </c>
    </row>
    <row r="104" spans="2:51" s="6" customFormat="1" ht="15.75" customHeight="1">
      <c r="B104" s="125"/>
      <c r="D104" s="132" t="s">
        <v>135</v>
      </c>
      <c r="E104" s="128"/>
      <c r="F104" s="127" t="s">
        <v>151</v>
      </c>
      <c r="H104" s="128"/>
      <c r="L104" s="125"/>
      <c r="M104" s="129"/>
      <c r="T104" s="130"/>
      <c r="AT104" s="128" t="s">
        <v>135</v>
      </c>
      <c r="AU104" s="128" t="s">
        <v>78</v>
      </c>
      <c r="AV104" s="128" t="s">
        <v>20</v>
      </c>
      <c r="AW104" s="128" t="s">
        <v>90</v>
      </c>
      <c r="AX104" s="128" t="s">
        <v>70</v>
      </c>
      <c r="AY104" s="128" t="s">
        <v>122</v>
      </c>
    </row>
    <row r="105" spans="2:51" s="6" customFormat="1" ht="15.75" customHeight="1">
      <c r="B105" s="131"/>
      <c r="D105" s="132" t="s">
        <v>135</v>
      </c>
      <c r="E105" s="133"/>
      <c r="F105" s="134" t="s">
        <v>152</v>
      </c>
      <c r="H105" s="135">
        <v>3.192</v>
      </c>
      <c r="L105" s="131"/>
      <c r="M105" s="136"/>
      <c r="T105" s="137"/>
      <c r="AT105" s="133" t="s">
        <v>135</v>
      </c>
      <c r="AU105" s="133" t="s">
        <v>78</v>
      </c>
      <c r="AV105" s="133" t="s">
        <v>78</v>
      </c>
      <c r="AW105" s="133" t="s">
        <v>90</v>
      </c>
      <c r="AX105" s="133" t="s">
        <v>70</v>
      </c>
      <c r="AY105" s="133" t="s">
        <v>122</v>
      </c>
    </row>
    <row r="106" spans="2:51" s="6" customFormat="1" ht="15.75" customHeight="1">
      <c r="B106" s="131"/>
      <c r="D106" s="132" t="s">
        <v>135</v>
      </c>
      <c r="E106" s="133"/>
      <c r="F106" s="134" t="s">
        <v>153</v>
      </c>
      <c r="H106" s="135">
        <v>4.641</v>
      </c>
      <c r="L106" s="131"/>
      <c r="M106" s="136"/>
      <c r="T106" s="137"/>
      <c r="AT106" s="133" t="s">
        <v>135</v>
      </c>
      <c r="AU106" s="133" t="s">
        <v>78</v>
      </c>
      <c r="AV106" s="133" t="s">
        <v>78</v>
      </c>
      <c r="AW106" s="133" t="s">
        <v>90</v>
      </c>
      <c r="AX106" s="133" t="s">
        <v>70</v>
      </c>
      <c r="AY106" s="133" t="s">
        <v>122</v>
      </c>
    </row>
    <row r="107" spans="2:51" s="6" customFormat="1" ht="15.75" customHeight="1">
      <c r="B107" s="131"/>
      <c r="D107" s="132" t="s">
        <v>135</v>
      </c>
      <c r="E107" s="133"/>
      <c r="F107" s="134" t="s">
        <v>154</v>
      </c>
      <c r="H107" s="135">
        <v>6.246</v>
      </c>
      <c r="L107" s="131"/>
      <c r="M107" s="136"/>
      <c r="T107" s="137"/>
      <c r="AT107" s="133" t="s">
        <v>135</v>
      </c>
      <c r="AU107" s="133" t="s">
        <v>78</v>
      </c>
      <c r="AV107" s="133" t="s">
        <v>78</v>
      </c>
      <c r="AW107" s="133" t="s">
        <v>90</v>
      </c>
      <c r="AX107" s="133" t="s">
        <v>70</v>
      </c>
      <c r="AY107" s="133" t="s">
        <v>122</v>
      </c>
    </row>
    <row r="108" spans="2:51" s="6" customFormat="1" ht="15.75" customHeight="1">
      <c r="B108" s="131"/>
      <c r="D108" s="132" t="s">
        <v>135</v>
      </c>
      <c r="E108" s="133"/>
      <c r="F108" s="134" t="s">
        <v>155</v>
      </c>
      <c r="H108" s="135">
        <v>6.769</v>
      </c>
      <c r="L108" s="131"/>
      <c r="M108" s="136"/>
      <c r="T108" s="137"/>
      <c r="AT108" s="133" t="s">
        <v>135</v>
      </c>
      <c r="AU108" s="133" t="s">
        <v>78</v>
      </c>
      <c r="AV108" s="133" t="s">
        <v>78</v>
      </c>
      <c r="AW108" s="133" t="s">
        <v>90</v>
      </c>
      <c r="AX108" s="133" t="s">
        <v>70</v>
      </c>
      <c r="AY108" s="133" t="s">
        <v>122</v>
      </c>
    </row>
    <row r="109" spans="2:51" s="6" customFormat="1" ht="15.75" customHeight="1">
      <c r="B109" s="131"/>
      <c r="D109" s="132" t="s">
        <v>135</v>
      </c>
      <c r="E109" s="133"/>
      <c r="F109" s="134" t="s">
        <v>156</v>
      </c>
      <c r="H109" s="135">
        <v>7.291</v>
      </c>
      <c r="L109" s="131"/>
      <c r="M109" s="136"/>
      <c r="T109" s="137"/>
      <c r="AT109" s="133" t="s">
        <v>135</v>
      </c>
      <c r="AU109" s="133" t="s">
        <v>78</v>
      </c>
      <c r="AV109" s="133" t="s">
        <v>78</v>
      </c>
      <c r="AW109" s="133" t="s">
        <v>90</v>
      </c>
      <c r="AX109" s="133" t="s">
        <v>70</v>
      </c>
      <c r="AY109" s="133" t="s">
        <v>122</v>
      </c>
    </row>
    <row r="110" spans="2:51" s="6" customFormat="1" ht="15.75" customHeight="1">
      <c r="B110" s="131"/>
      <c r="D110" s="132" t="s">
        <v>135</v>
      </c>
      <c r="E110" s="133"/>
      <c r="F110" s="134" t="s">
        <v>157</v>
      </c>
      <c r="H110" s="135">
        <v>7.731</v>
      </c>
      <c r="L110" s="131"/>
      <c r="M110" s="136"/>
      <c r="T110" s="137"/>
      <c r="AT110" s="133" t="s">
        <v>135</v>
      </c>
      <c r="AU110" s="133" t="s">
        <v>78</v>
      </c>
      <c r="AV110" s="133" t="s">
        <v>78</v>
      </c>
      <c r="AW110" s="133" t="s">
        <v>90</v>
      </c>
      <c r="AX110" s="133" t="s">
        <v>70</v>
      </c>
      <c r="AY110" s="133" t="s">
        <v>122</v>
      </c>
    </row>
    <row r="111" spans="2:51" s="6" customFormat="1" ht="15.75" customHeight="1">
      <c r="B111" s="131"/>
      <c r="D111" s="132" t="s">
        <v>135</v>
      </c>
      <c r="E111" s="133"/>
      <c r="F111" s="134" t="s">
        <v>158</v>
      </c>
      <c r="H111" s="135">
        <v>7.629</v>
      </c>
      <c r="L111" s="131"/>
      <c r="M111" s="136"/>
      <c r="T111" s="137"/>
      <c r="AT111" s="133" t="s">
        <v>135</v>
      </c>
      <c r="AU111" s="133" t="s">
        <v>78</v>
      </c>
      <c r="AV111" s="133" t="s">
        <v>78</v>
      </c>
      <c r="AW111" s="133" t="s">
        <v>90</v>
      </c>
      <c r="AX111" s="133" t="s">
        <v>70</v>
      </c>
      <c r="AY111" s="133" t="s">
        <v>122</v>
      </c>
    </row>
    <row r="112" spans="2:51" s="6" customFormat="1" ht="15.75" customHeight="1">
      <c r="B112" s="131"/>
      <c r="D112" s="132" t="s">
        <v>135</v>
      </c>
      <c r="E112" s="133"/>
      <c r="F112" s="134" t="s">
        <v>159</v>
      </c>
      <c r="H112" s="135">
        <v>8.141</v>
      </c>
      <c r="L112" s="131"/>
      <c r="M112" s="136"/>
      <c r="T112" s="137"/>
      <c r="AT112" s="133" t="s">
        <v>135</v>
      </c>
      <c r="AU112" s="133" t="s">
        <v>78</v>
      </c>
      <c r="AV112" s="133" t="s">
        <v>78</v>
      </c>
      <c r="AW112" s="133" t="s">
        <v>90</v>
      </c>
      <c r="AX112" s="133" t="s">
        <v>70</v>
      </c>
      <c r="AY112" s="133" t="s">
        <v>122</v>
      </c>
    </row>
    <row r="113" spans="2:51" s="6" customFormat="1" ht="15.75" customHeight="1">
      <c r="B113" s="131"/>
      <c r="D113" s="132" t="s">
        <v>135</v>
      </c>
      <c r="E113" s="133"/>
      <c r="F113" s="134" t="s">
        <v>160</v>
      </c>
      <c r="H113" s="135">
        <v>7.987</v>
      </c>
      <c r="L113" s="131"/>
      <c r="M113" s="136"/>
      <c r="T113" s="137"/>
      <c r="AT113" s="133" t="s">
        <v>135</v>
      </c>
      <c r="AU113" s="133" t="s">
        <v>78</v>
      </c>
      <c r="AV113" s="133" t="s">
        <v>78</v>
      </c>
      <c r="AW113" s="133" t="s">
        <v>90</v>
      </c>
      <c r="AX113" s="133" t="s">
        <v>70</v>
      </c>
      <c r="AY113" s="133" t="s">
        <v>122</v>
      </c>
    </row>
    <row r="114" spans="2:51" s="6" customFormat="1" ht="15.75" customHeight="1">
      <c r="B114" s="131"/>
      <c r="D114" s="132" t="s">
        <v>135</v>
      </c>
      <c r="E114" s="133"/>
      <c r="F114" s="134" t="s">
        <v>161</v>
      </c>
      <c r="H114" s="135">
        <v>8.499</v>
      </c>
      <c r="L114" s="131"/>
      <c r="M114" s="136"/>
      <c r="T114" s="137"/>
      <c r="AT114" s="133" t="s">
        <v>135</v>
      </c>
      <c r="AU114" s="133" t="s">
        <v>78</v>
      </c>
      <c r="AV114" s="133" t="s">
        <v>78</v>
      </c>
      <c r="AW114" s="133" t="s">
        <v>90</v>
      </c>
      <c r="AX114" s="133" t="s">
        <v>70</v>
      </c>
      <c r="AY114" s="133" t="s">
        <v>122</v>
      </c>
    </row>
    <row r="115" spans="2:51" s="6" customFormat="1" ht="15.75" customHeight="1">
      <c r="B115" s="131"/>
      <c r="D115" s="132" t="s">
        <v>135</v>
      </c>
      <c r="E115" s="133"/>
      <c r="F115" s="134" t="s">
        <v>162</v>
      </c>
      <c r="H115" s="135">
        <v>8.192</v>
      </c>
      <c r="L115" s="131"/>
      <c r="M115" s="136"/>
      <c r="T115" s="137"/>
      <c r="AT115" s="133" t="s">
        <v>135</v>
      </c>
      <c r="AU115" s="133" t="s">
        <v>78</v>
      </c>
      <c r="AV115" s="133" t="s">
        <v>78</v>
      </c>
      <c r="AW115" s="133" t="s">
        <v>90</v>
      </c>
      <c r="AX115" s="133" t="s">
        <v>70</v>
      </c>
      <c r="AY115" s="133" t="s">
        <v>122</v>
      </c>
    </row>
    <row r="116" spans="2:51" s="6" customFormat="1" ht="15.75" customHeight="1">
      <c r="B116" s="131"/>
      <c r="D116" s="132" t="s">
        <v>135</v>
      </c>
      <c r="E116" s="133"/>
      <c r="F116" s="134" t="s">
        <v>163</v>
      </c>
      <c r="H116" s="135">
        <v>6.944</v>
      </c>
      <c r="L116" s="131"/>
      <c r="M116" s="136"/>
      <c r="T116" s="137"/>
      <c r="AT116" s="133" t="s">
        <v>135</v>
      </c>
      <c r="AU116" s="133" t="s">
        <v>78</v>
      </c>
      <c r="AV116" s="133" t="s">
        <v>78</v>
      </c>
      <c r="AW116" s="133" t="s">
        <v>90</v>
      </c>
      <c r="AX116" s="133" t="s">
        <v>70</v>
      </c>
      <c r="AY116" s="133" t="s">
        <v>122</v>
      </c>
    </row>
    <row r="117" spans="2:51" s="6" customFormat="1" ht="15.75" customHeight="1">
      <c r="B117" s="138"/>
      <c r="D117" s="132" t="s">
        <v>135</v>
      </c>
      <c r="E117" s="139"/>
      <c r="F117" s="140" t="s">
        <v>143</v>
      </c>
      <c r="H117" s="141">
        <v>83.262</v>
      </c>
      <c r="L117" s="138"/>
      <c r="M117" s="142"/>
      <c r="T117" s="143"/>
      <c r="AT117" s="139" t="s">
        <v>135</v>
      </c>
      <c r="AU117" s="139" t="s">
        <v>78</v>
      </c>
      <c r="AV117" s="139" t="s">
        <v>138</v>
      </c>
      <c r="AW117" s="139" t="s">
        <v>90</v>
      </c>
      <c r="AX117" s="139" t="s">
        <v>70</v>
      </c>
      <c r="AY117" s="139" t="s">
        <v>122</v>
      </c>
    </row>
    <row r="118" spans="2:51" s="6" customFormat="1" ht="15.75" customHeight="1">
      <c r="B118" s="131"/>
      <c r="D118" s="132" t="s">
        <v>135</v>
      </c>
      <c r="E118" s="133"/>
      <c r="F118" s="134" t="s">
        <v>164</v>
      </c>
      <c r="H118" s="135">
        <v>83.262</v>
      </c>
      <c r="L118" s="131"/>
      <c r="M118" s="136"/>
      <c r="T118" s="137"/>
      <c r="AT118" s="133" t="s">
        <v>135</v>
      </c>
      <c r="AU118" s="133" t="s">
        <v>78</v>
      </c>
      <c r="AV118" s="133" t="s">
        <v>78</v>
      </c>
      <c r="AW118" s="133" t="s">
        <v>90</v>
      </c>
      <c r="AX118" s="133" t="s">
        <v>70</v>
      </c>
      <c r="AY118" s="133" t="s">
        <v>122</v>
      </c>
    </row>
    <row r="119" spans="2:51" s="6" customFormat="1" ht="15.75" customHeight="1">
      <c r="B119" s="125"/>
      <c r="D119" s="132" t="s">
        <v>135</v>
      </c>
      <c r="E119" s="128"/>
      <c r="F119" s="127" t="s">
        <v>777</v>
      </c>
      <c r="H119" s="128"/>
      <c r="L119" s="125"/>
      <c r="M119" s="129"/>
      <c r="T119" s="130"/>
      <c r="AT119" s="128" t="s">
        <v>135</v>
      </c>
      <c r="AU119" s="128" t="s">
        <v>78</v>
      </c>
      <c r="AV119" s="128" t="s">
        <v>20</v>
      </c>
      <c r="AW119" s="128" t="s">
        <v>90</v>
      </c>
      <c r="AX119" s="128" t="s">
        <v>70</v>
      </c>
      <c r="AY119" s="128" t="s">
        <v>122</v>
      </c>
    </row>
    <row r="120" spans="2:51" s="6" customFormat="1" ht="15.75" customHeight="1">
      <c r="B120" s="131"/>
      <c r="D120" s="132" t="s">
        <v>135</v>
      </c>
      <c r="E120" s="133"/>
      <c r="F120" s="134" t="s">
        <v>165</v>
      </c>
      <c r="H120" s="135">
        <v>25.45</v>
      </c>
      <c r="L120" s="131"/>
      <c r="M120" s="136"/>
      <c r="T120" s="137"/>
      <c r="AT120" s="133" t="s">
        <v>135</v>
      </c>
      <c r="AU120" s="133" t="s">
        <v>78</v>
      </c>
      <c r="AV120" s="133" t="s">
        <v>78</v>
      </c>
      <c r="AW120" s="133" t="s">
        <v>90</v>
      </c>
      <c r="AX120" s="133" t="s">
        <v>70</v>
      </c>
      <c r="AY120" s="133" t="s">
        <v>122</v>
      </c>
    </row>
    <row r="121" spans="2:51" s="6" customFormat="1" ht="15.75" customHeight="1">
      <c r="B121" s="125"/>
      <c r="D121" s="132" t="s">
        <v>135</v>
      </c>
      <c r="E121" s="128"/>
      <c r="F121" s="127" t="s">
        <v>166</v>
      </c>
      <c r="H121" s="128"/>
      <c r="L121" s="125"/>
      <c r="M121" s="129"/>
      <c r="T121" s="130"/>
      <c r="AT121" s="128" t="s">
        <v>135</v>
      </c>
      <c r="AU121" s="128" t="s">
        <v>78</v>
      </c>
      <c r="AV121" s="128" t="s">
        <v>20</v>
      </c>
      <c r="AW121" s="128" t="s">
        <v>90</v>
      </c>
      <c r="AX121" s="128" t="s">
        <v>70</v>
      </c>
      <c r="AY121" s="128" t="s">
        <v>122</v>
      </c>
    </row>
    <row r="122" spans="2:51" s="6" customFormat="1" ht="15.75" customHeight="1">
      <c r="B122" s="131"/>
      <c r="D122" s="132" t="s">
        <v>135</v>
      </c>
      <c r="E122" s="133"/>
      <c r="F122" s="134" t="s">
        <v>167</v>
      </c>
      <c r="H122" s="135">
        <v>38.513</v>
      </c>
      <c r="L122" s="131"/>
      <c r="M122" s="136"/>
      <c r="T122" s="137"/>
      <c r="AT122" s="133" t="s">
        <v>135</v>
      </c>
      <c r="AU122" s="133" t="s">
        <v>78</v>
      </c>
      <c r="AV122" s="133" t="s">
        <v>78</v>
      </c>
      <c r="AW122" s="133" t="s">
        <v>90</v>
      </c>
      <c r="AX122" s="133" t="s">
        <v>70</v>
      </c>
      <c r="AY122" s="133" t="s">
        <v>122</v>
      </c>
    </row>
    <row r="123" spans="2:51" s="6" customFormat="1" ht="15.75" customHeight="1">
      <c r="B123" s="125"/>
      <c r="D123" s="132" t="s">
        <v>135</v>
      </c>
      <c r="E123" s="128"/>
      <c r="F123" s="127" t="s">
        <v>168</v>
      </c>
      <c r="H123" s="128"/>
      <c r="L123" s="125"/>
      <c r="M123" s="129"/>
      <c r="T123" s="130"/>
      <c r="AT123" s="128" t="s">
        <v>135</v>
      </c>
      <c r="AU123" s="128" t="s">
        <v>78</v>
      </c>
      <c r="AV123" s="128" t="s">
        <v>20</v>
      </c>
      <c r="AW123" s="128" t="s">
        <v>90</v>
      </c>
      <c r="AX123" s="128" t="s">
        <v>70</v>
      </c>
      <c r="AY123" s="128" t="s">
        <v>122</v>
      </c>
    </row>
    <row r="124" spans="2:51" s="6" customFormat="1" ht="15.75" customHeight="1">
      <c r="B124" s="131"/>
      <c r="D124" s="132" t="s">
        <v>135</v>
      </c>
      <c r="E124" s="133"/>
      <c r="F124" s="134" t="s">
        <v>169</v>
      </c>
      <c r="H124" s="135">
        <v>13.035</v>
      </c>
      <c r="L124" s="131"/>
      <c r="M124" s="136"/>
      <c r="T124" s="137"/>
      <c r="AT124" s="133" t="s">
        <v>135</v>
      </c>
      <c r="AU124" s="133" t="s">
        <v>78</v>
      </c>
      <c r="AV124" s="133" t="s">
        <v>78</v>
      </c>
      <c r="AW124" s="133" t="s">
        <v>90</v>
      </c>
      <c r="AX124" s="133" t="s">
        <v>70</v>
      </c>
      <c r="AY124" s="133" t="s">
        <v>122</v>
      </c>
    </row>
    <row r="125" spans="2:51" s="6" customFormat="1" ht="15.75" customHeight="1">
      <c r="B125" s="125"/>
      <c r="D125" s="132" t="s">
        <v>135</v>
      </c>
      <c r="E125" s="128"/>
      <c r="F125" s="127" t="s">
        <v>170</v>
      </c>
      <c r="H125" s="128"/>
      <c r="L125" s="125"/>
      <c r="M125" s="129"/>
      <c r="T125" s="130"/>
      <c r="AT125" s="128" t="s">
        <v>135</v>
      </c>
      <c r="AU125" s="128" t="s">
        <v>78</v>
      </c>
      <c r="AV125" s="128" t="s">
        <v>20</v>
      </c>
      <c r="AW125" s="128" t="s">
        <v>90</v>
      </c>
      <c r="AX125" s="128" t="s">
        <v>70</v>
      </c>
      <c r="AY125" s="128" t="s">
        <v>122</v>
      </c>
    </row>
    <row r="126" spans="2:51" s="6" customFormat="1" ht="15.75" customHeight="1">
      <c r="B126" s="131"/>
      <c r="D126" s="132" t="s">
        <v>135</v>
      </c>
      <c r="E126" s="133"/>
      <c r="F126" s="134" t="s">
        <v>171</v>
      </c>
      <c r="H126" s="135">
        <v>1.5</v>
      </c>
      <c r="L126" s="131"/>
      <c r="M126" s="136"/>
      <c r="T126" s="137"/>
      <c r="AT126" s="133" t="s">
        <v>135</v>
      </c>
      <c r="AU126" s="133" t="s">
        <v>78</v>
      </c>
      <c r="AV126" s="133" t="s">
        <v>78</v>
      </c>
      <c r="AW126" s="133" t="s">
        <v>90</v>
      </c>
      <c r="AX126" s="133" t="s">
        <v>70</v>
      </c>
      <c r="AY126" s="133" t="s">
        <v>122</v>
      </c>
    </row>
    <row r="127" spans="2:51" s="6" customFormat="1" ht="15.75" customHeight="1">
      <c r="B127" s="125"/>
      <c r="D127" s="132" t="s">
        <v>135</v>
      </c>
      <c r="E127" s="128"/>
      <c r="F127" s="127" t="s">
        <v>172</v>
      </c>
      <c r="H127" s="128"/>
      <c r="L127" s="125"/>
      <c r="M127" s="129"/>
      <c r="T127" s="130"/>
      <c r="AT127" s="128" t="s">
        <v>135</v>
      </c>
      <c r="AU127" s="128" t="s">
        <v>78</v>
      </c>
      <c r="AV127" s="128" t="s">
        <v>20</v>
      </c>
      <c r="AW127" s="128" t="s">
        <v>90</v>
      </c>
      <c r="AX127" s="128" t="s">
        <v>70</v>
      </c>
      <c r="AY127" s="128" t="s">
        <v>122</v>
      </c>
    </row>
    <row r="128" spans="2:51" s="6" customFormat="1" ht="15.75" customHeight="1">
      <c r="B128" s="131"/>
      <c r="D128" s="132" t="s">
        <v>135</v>
      </c>
      <c r="E128" s="133"/>
      <c r="F128" s="134" t="s">
        <v>173</v>
      </c>
      <c r="H128" s="135">
        <v>96</v>
      </c>
      <c r="L128" s="131"/>
      <c r="M128" s="136"/>
      <c r="T128" s="137"/>
      <c r="AT128" s="133" t="s">
        <v>135</v>
      </c>
      <c r="AU128" s="133" t="s">
        <v>78</v>
      </c>
      <c r="AV128" s="133" t="s">
        <v>78</v>
      </c>
      <c r="AW128" s="133" t="s">
        <v>90</v>
      </c>
      <c r="AX128" s="133" t="s">
        <v>70</v>
      </c>
      <c r="AY128" s="133" t="s">
        <v>122</v>
      </c>
    </row>
    <row r="129" spans="2:51" s="6" customFormat="1" ht="15.75" customHeight="1">
      <c r="B129" s="144"/>
      <c r="D129" s="132" t="s">
        <v>135</v>
      </c>
      <c r="E129" s="145"/>
      <c r="F129" s="146" t="s">
        <v>174</v>
      </c>
      <c r="H129" s="147">
        <v>341.022</v>
      </c>
      <c r="L129" s="144"/>
      <c r="M129" s="148"/>
      <c r="T129" s="149"/>
      <c r="AT129" s="145" t="s">
        <v>135</v>
      </c>
      <c r="AU129" s="145" t="s">
        <v>78</v>
      </c>
      <c r="AV129" s="145" t="s">
        <v>128</v>
      </c>
      <c r="AW129" s="145" t="s">
        <v>90</v>
      </c>
      <c r="AX129" s="145" t="s">
        <v>20</v>
      </c>
      <c r="AY129" s="145" t="s">
        <v>122</v>
      </c>
    </row>
    <row r="130" spans="2:65" s="6" customFormat="1" ht="15.75" customHeight="1">
      <c r="B130" s="19"/>
      <c r="C130" s="114" t="s">
        <v>175</v>
      </c>
      <c r="D130" s="114" t="s">
        <v>124</v>
      </c>
      <c r="E130" s="115" t="s">
        <v>176</v>
      </c>
      <c r="F130" s="116" t="s">
        <v>177</v>
      </c>
      <c r="G130" s="117" t="s">
        <v>132</v>
      </c>
      <c r="H130" s="118">
        <v>341.022</v>
      </c>
      <c r="I130" s="119"/>
      <c r="J130" s="119">
        <f>ROUND($I$130*$H$130,2)</f>
        <v>0</v>
      </c>
      <c r="K130" s="116" t="s">
        <v>133</v>
      </c>
      <c r="L130" s="19"/>
      <c r="M130" s="120"/>
      <c r="N130" s="121" t="s">
        <v>41</v>
      </c>
      <c r="Q130" s="122">
        <v>0</v>
      </c>
      <c r="R130" s="122">
        <f>$Q$130*$H$130</f>
        <v>0</v>
      </c>
      <c r="S130" s="122">
        <v>0</v>
      </c>
      <c r="T130" s="123">
        <f>$S$130*$H$130</f>
        <v>0</v>
      </c>
      <c r="AR130" s="73" t="s">
        <v>128</v>
      </c>
      <c r="AT130" s="73" t="s">
        <v>124</v>
      </c>
      <c r="AU130" s="73" t="s">
        <v>78</v>
      </c>
      <c r="AY130" s="6" t="s">
        <v>122</v>
      </c>
      <c r="BE130" s="124">
        <f>IF($N$130="základní",$J$130,0)</f>
        <v>0</v>
      </c>
      <c r="BF130" s="124">
        <f>IF($N$130="snížená",$J$130,0)</f>
        <v>0</v>
      </c>
      <c r="BG130" s="124">
        <f>IF($N$130="zákl. přenesená",$J$130,0)</f>
        <v>0</v>
      </c>
      <c r="BH130" s="124">
        <f>IF($N$130="sníž. přenesená",$J$130,0)</f>
        <v>0</v>
      </c>
      <c r="BI130" s="124">
        <f>IF($N$130="nulová",$J$130,0)</f>
        <v>0</v>
      </c>
      <c r="BJ130" s="73" t="s">
        <v>20</v>
      </c>
      <c r="BK130" s="124">
        <f>ROUND($I$130*$H$130,2)</f>
        <v>0</v>
      </c>
      <c r="BL130" s="73" t="s">
        <v>128</v>
      </c>
      <c r="BM130" s="73" t="s">
        <v>178</v>
      </c>
    </row>
    <row r="131" spans="2:65" s="6" customFormat="1" ht="15.75" customHeight="1">
      <c r="B131" s="19"/>
      <c r="C131" s="117" t="s">
        <v>179</v>
      </c>
      <c r="D131" s="117" t="s">
        <v>124</v>
      </c>
      <c r="E131" s="115" t="s">
        <v>180</v>
      </c>
      <c r="F131" s="116" t="s">
        <v>181</v>
      </c>
      <c r="G131" s="117" t="s">
        <v>132</v>
      </c>
      <c r="H131" s="118">
        <v>246.876</v>
      </c>
      <c r="I131" s="119"/>
      <c r="J131" s="119">
        <f>ROUND($I$131*$H$131,2)</f>
        <v>0</v>
      </c>
      <c r="K131" s="116" t="s">
        <v>133</v>
      </c>
      <c r="L131" s="19"/>
      <c r="M131" s="120"/>
      <c r="N131" s="121" t="s">
        <v>41</v>
      </c>
      <c r="Q131" s="122">
        <v>0</v>
      </c>
      <c r="R131" s="122">
        <f>$Q$131*$H$131</f>
        <v>0</v>
      </c>
      <c r="S131" s="122">
        <v>0</v>
      </c>
      <c r="T131" s="123">
        <f>$S$131*$H$131</f>
        <v>0</v>
      </c>
      <c r="AR131" s="73" t="s">
        <v>128</v>
      </c>
      <c r="AT131" s="73" t="s">
        <v>124</v>
      </c>
      <c r="AU131" s="73" t="s">
        <v>78</v>
      </c>
      <c r="AY131" s="73" t="s">
        <v>122</v>
      </c>
      <c r="BE131" s="124">
        <f>IF($N$131="základní",$J$131,0)</f>
        <v>0</v>
      </c>
      <c r="BF131" s="124">
        <f>IF($N$131="snížená",$J$131,0)</f>
        <v>0</v>
      </c>
      <c r="BG131" s="124">
        <f>IF($N$131="zákl. přenesená",$J$131,0)</f>
        <v>0</v>
      </c>
      <c r="BH131" s="124">
        <f>IF($N$131="sníž. přenesená",$J$131,0)</f>
        <v>0</v>
      </c>
      <c r="BI131" s="124">
        <f>IF($N$131="nulová",$J$131,0)</f>
        <v>0</v>
      </c>
      <c r="BJ131" s="73" t="s">
        <v>20</v>
      </c>
      <c r="BK131" s="124">
        <f>ROUND($I$131*$H$131,2)</f>
        <v>0</v>
      </c>
      <c r="BL131" s="73" t="s">
        <v>128</v>
      </c>
      <c r="BM131" s="73" t="s">
        <v>182</v>
      </c>
    </row>
    <row r="132" spans="2:51" s="6" customFormat="1" ht="27" customHeight="1">
      <c r="B132" s="125"/>
      <c r="D132" s="126" t="s">
        <v>135</v>
      </c>
      <c r="E132" s="127"/>
      <c r="F132" s="127" t="s">
        <v>183</v>
      </c>
      <c r="H132" s="128"/>
      <c r="L132" s="125"/>
      <c r="M132" s="129"/>
      <c r="T132" s="130"/>
      <c r="AT132" s="128" t="s">
        <v>135</v>
      </c>
      <c r="AU132" s="128" t="s">
        <v>78</v>
      </c>
      <c r="AV132" s="128" t="s">
        <v>20</v>
      </c>
      <c r="AW132" s="128" t="s">
        <v>90</v>
      </c>
      <c r="AX132" s="128" t="s">
        <v>70</v>
      </c>
      <c r="AY132" s="128" t="s">
        <v>122</v>
      </c>
    </row>
    <row r="133" spans="2:51" s="6" customFormat="1" ht="15.75" customHeight="1">
      <c r="B133" s="125"/>
      <c r="D133" s="132" t="s">
        <v>135</v>
      </c>
      <c r="E133" s="128"/>
      <c r="F133" s="127" t="s">
        <v>778</v>
      </c>
      <c r="H133" s="128"/>
      <c r="L133" s="125"/>
      <c r="M133" s="129"/>
      <c r="T133" s="130"/>
      <c r="AT133" s="128" t="s">
        <v>135</v>
      </c>
      <c r="AU133" s="128" t="s">
        <v>78</v>
      </c>
      <c r="AV133" s="128" t="s">
        <v>20</v>
      </c>
      <c r="AW133" s="128" t="s">
        <v>90</v>
      </c>
      <c r="AX133" s="128" t="s">
        <v>70</v>
      </c>
      <c r="AY133" s="128" t="s">
        <v>122</v>
      </c>
    </row>
    <row r="134" spans="2:51" s="6" customFormat="1" ht="15.75" customHeight="1">
      <c r="B134" s="131"/>
      <c r="D134" s="132" t="s">
        <v>135</v>
      </c>
      <c r="E134" s="133"/>
      <c r="F134" s="134" t="s">
        <v>184</v>
      </c>
      <c r="H134" s="135">
        <v>246.876</v>
      </c>
      <c r="L134" s="131"/>
      <c r="M134" s="136"/>
      <c r="T134" s="137"/>
      <c r="AT134" s="133" t="s">
        <v>135</v>
      </c>
      <c r="AU134" s="133" t="s">
        <v>78</v>
      </c>
      <c r="AV134" s="133" t="s">
        <v>78</v>
      </c>
      <c r="AW134" s="133" t="s">
        <v>90</v>
      </c>
      <c r="AX134" s="133" t="s">
        <v>70</v>
      </c>
      <c r="AY134" s="133" t="s">
        <v>122</v>
      </c>
    </row>
    <row r="135" spans="2:51" s="6" customFormat="1" ht="15.75" customHeight="1">
      <c r="B135" s="138"/>
      <c r="D135" s="132" t="s">
        <v>135</v>
      </c>
      <c r="E135" s="139"/>
      <c r="F135" s="140" t="s">
        <v>143</v>
      </c>
      <c r="H135" s="141">
        <v>246.876</v>
      </c>
      <c r="L135" s="138"/>
      <c r="M135" s="142"/>
      <c r="T135" s="143"/>
      <c r="AT135" s="139" t="s">
        <v>135</v>
      </c>
      <c r="AU135" s="139" t="s">
        <v>78</v>
      </c>
      <c r="AV135" s="139" t="s">
        <v>138</v>
      </c>
      <c r="AW135" s="139" t="s">
        <v>90</v>
      </c>
      <c r="AX135" s="139" t="s">
        <v>20</v>
      </c>
      <c r="AY135" s="139" t="s">
        <v>122</v>
      </c>
    </row>
    <row r="136" spans="2:65" s="6" customFormat="1" ht="15.75" customHeight="1">
      <c r="B136" s="19"/>
      <c r="C136" s="114" t="s">
        <v>185</v>
      </c>
      <c r="D136" s="114" t="s">
        <v>124</v>
      </c>
      <c r="E136" s="115" t="s">
        <v>186</v>
      </c>
      <c r="F136" s="116" t="s">
        <v>187</v>
      </c>
      <c r="G136" s="117" t="s">
        <v>132</v>
      </c>
      <c r="H136" s="118">
        <v>644.422</v>
      </c>
      <c r="I136" s="119"/>
      <c r="J136" s="119">
        <f>ROUND($I$136*$H$136,2)</f>
        <v>0</v>
      </c>
      <c r="K136" s="116" t="s">
        <v>793</v>
      </c>
      <c r="L136" s="19"/>
      <c r="M136" s="120"/>
      <c r="N136" s="121" t="s">
        <v>41</v>
      </c>
      <c r="Q136" s="122">
        <v>0</v>
      </c>
      <c r="R136" s="122">
        <f>$Q$136*$H$136</f>
        <v>0</v>
      </c>
      <c r="S136" s="122">
        <v>0</v>
      </c>
      <c r="T136" s="123">
        <f>$S$136*$H$136</f>
        <v>0</v>
      </c>
      <c r="AR136" s="73" t="s">
        <v>128</v>
      </c>
      <c r="AT136" s="73" t="s">
        <v>124</v>
      </c>
      <c r="AU136" s="73" t="s">
        <v>78</v>
      </c>
      <c r="AY136" s="6" t="s">
        <v>122</v>
      </c>
      <c r="BE136" s="124">
        <f>IF($N$136="základní",$J$136,0)</f>
        <v>0</v>
      </c>
      <c r="BF136" s="124">
        <f>IF($N$136="snížená",$J$136,0)</f>
        <v>0</v>
      </c>
      <c r="BG136" s="124">
        <f>IF($N$136="zákl. přenesená",$J$136,0)</f>
        <v>0</v>
      </c>
      <c r="BH136" s="124">
        <f>IF($N$136="sníž. přenesená",$J$136,0)</f>
        <v>0</v>
      </c>
      <c r="BI136" s="124">
        <f>IF($N$136="nulová",$J$136,0)</f>
        <v>0</v>
      </c>
      <c r="BJ136" s="73" t="s">
        <v>20</v>
      </c>
      <c r="BK136" s="124">
        <f>ROUND($I$136*$H$136,2)</f>
        <v>0</v>
      </c>
      <c r="BL136" s="73" t="s">
        <v>128</v>
      </c>
      <c r="BM136" s="73" t="s">
        <v>188</v>
      </c>
    </row>
    <row r="137" spans="2:51" s="6" customFormat="1" ht="15.75" customHeight="1">
      <c r="B137" s="125"/>
      <c r="D137" s="126" t="s">
        <v>135</v>
      </c>
      <c r="E137" s="127"/>
      <c r="F137" s="127" t="s">
        <v>189</v>
      </c>
      <c r="H137" s="128"/>
      <c r="L137" s="125"/>
      <c r="M137" s="129"/>
      <c r="T137" s="130"/>
      <c r="AT137" s="128" t="s">
        <v>135</v>
      </c>
      <c r="AU137" s="128" t="s">
        <v>78</v>
      </c>
      <c r="AV137" s="128" t="s">
        <v>20</v>
      </c>
      <c r="AW137" s="128" t="s">
        <v>90</v>
      </c>
      <c r="AX137" s="128" t="s">
        <v>70</v>
      </c>
      <c r="AY137" s="128" t="s">
        <v>122</v>
      </c>
    </row>
    <row r="138" spans="2:51" s="6" customFormat="1" ht="15.75" customHeight="1">
      <c r="B138" s="131"/>
      <c r="D138" s="132" t="s">
        <v>135</v>
      </c>
      <c r="E138" s="133"/>
      <c r="F138" s="134" t="s">
        <v>190</v>
      </c>
      <c r="H138" s="135">
        <v>289.4</v>
      </c>
      <c r="L138" s="131"/>
      <c r="M138" s="136"/>
      <c r="T138" s="137"/>
      <c r="AT138" s="133" t="s">
        <v>135</v>
      </c>
      <c r="AU138" s="133" t="s">
        <v>78</v>
      </c>
      <c r="AV138" s="133" t="s">
        <v>78</v>
      </c>
      <c r="AW138" s="133" t="s">
        <v>90</v>
      </c>
      <c r="AX138" s="133" t="s">
        <v>70</v>
      </c>
      <c r="AY138" s="133" t="s">
        <v>122</v>
      </c>
    </row>
    <row r="139" spans="2:51" s="6" customFormat="1" ht="15.75" customHeight="1">
      <c r="B139" s="131"/>
      <c r="D139" s="132" t="s">
        <v>135</v>
      </c>
      <c r="E139" s="133"/>
      <c r="F139" s="134" t="s">
        <v>191</v>
      </c>
      <c r="H139" s="135">
        <v>355.022</v>
      </c>
      <c r="L139" s="131"/>
      <c r="M139" s="136"/>
      <c r="T139" s="137"/>
      <c r="AT139" s="133" t="s">
        <v>135</v>
      </c>
      <c r="AU139" s="133" t="s">
        <v>78</v>
      </c>
      <c r="AV139" s="133" t="s">
        <v>78</v>
      </c>
      <c r="AW139" s="133" t="s">
        <v>90</v>
      </c>
      <c r="AX139" s="133" t="s">
        <v>70</v>
      </c>
      <c r="AY139" s="133" t="s">
        <v>122</v>
      </c>
    </row>
    <row r="140" spans="2:51" s="6" customFormat="1" ht="15.75" customHeight="1">
      <c r="B140" s="138"/>
      <c r="D140" s="132" t="s">
        <v>135</v>
      </c>
      <c r="E140" s="139"/>
      <c r="F140" s="140" t="s">
        <v>143</v>
      </c>
      <c r="H140" s="141">
        <v>644.422</v>
      </c>
      <c r="L140" s="138"/>
      <c r="M140" s="142"/>
      <c r="T140" s="143"/>
      <c r="AT140" s="139" t="s">
        <v>135</v>
      </c>
      <c r="AU140" s="139" t="s">
        <v>78</v>
      </c>
      <c r="AV140" s="139" t="s">
        <v>138</v>
      </c>
      <c r="AW140" s="139" t="s">
        <v>90</v>
      </c>
      <c r="AX140" s="139" t="s">
        <v>20</v>
      </c>
      <c r="AY140" s="139" t="s">
        <v>122</v>
      </c>
    </row>
    <row r="141" spans="2:65" s="6" customFormat="1" ht="15.75" customHeight="1">
      <c r="B141" s="19"/>
      <c r="C141" s="114" t="s">
        <v>192</v>
      </c>
      <c r="D141" s="114" t="s">
        <v>124</v>
      </c>
      <c r="E141" s="115" t="s">
        <v>193</v>
      </c>
      <c r="F141" s="116" t="s">
        <v>194</v>
      </c>
      <c r="G141" s="117" t="s">
        <v>132</v>
      </c>
      <c r="H141" s="118">
        <v>246.876</v>
      </c>
      <c r="I141" s="119"/>
      <c r="J141" s="119">
        <f>ROUND($I$141*$H$141,2)</f>
        <v>0</v>
      </c>
      <c r="K141" s="116" t="s">
        <v>793</v>
      </c>
      <c r="L141" s="19"/>
      <c r="M141" s="120"/>
      <c r="N141" s="121" t="s">
        <v>41</v>
      </c>
      <c r="Q141" s="122">
        <v>0</v>
      </c>
      <c r="R141" s="122">
        <f>$Q$141*$H$141</f>
        <v>0</v>
      </c>
      <c r="S141" s="122">
        <v>0</v>
      </c>
      <c r="T141" s="123">
        <f>$S$141*$H$141</f>
        <v>0</v>
      </c>
      <c r="AR141" s="73" t="s">
        <v>128</v>
      </c>
      <c r="AT141" s="73" t="s">
        <v>124</v>
      </c>
      <c r="AU141" s="73" t="s">
        <v>78</v>
      </c>
      <c r="AY141" s="6" t="s">
        <v>122</v>
      </c>
      <c r="BE141" s="124">
        <f>IF($N$141="základní",$J$141,0)</f>
        <v>0</v>
      </c>
      <c r="BF141" s="124">
        <f>IF($N$141="snížená",$J$141,0)</f>
        <v>0</v>
      </c>
      <c r="BG141" s="124">
        <f>IF($N$141="zákl. přenesená",$J$141,0)</f>
        <v>0</v>
      </c>
      <c r="BH141" s="124">
        <f>IF($N$141="sníž. přenesená",$J$141,0)</f>
        <v>0</v>
      </c>
      <c r="BI141" s="124">
        <f>IF($N$141="nulová",$J$141,0)</f>
        <v>0</v>
      </c>
      <c r="BJ141" s="73" t="s">
        <v>20</v>
      </c>
      <c r="BK141" s="124">
        <f>ROUND($I$141*$H$141,2)</f>
        <v>0</v>
      </c>
      <c r="BL141" s="73" t="s">
        <v>128</v>
      </c>
      <c r="BM141" s="73" t="s">
        <v>195</v>
      </c>
    </row>
    <row r="142" spans="2:51" s="6" customFormat="1" ht="27" customHeight="1">
      <c r="B142" s="125"/>
      <c r="D142" s="126" t="s">
        <v>135</v>
      </c>
      <c r="E142" s="127"/>
      <c r="F142" s="127" t="s">
        <v>183</v>
      </c>
      <c r="H142" s="128"/>
      <c r="L142" s="125"/>
      <c r="M142" s="129"/>
      <c r="T142" s="130"/>
      <c r="AT142" s="128" t="s">
        <v>135</v>
      </c>
      <c r="AU142" s="128" t="s">
        <v>78</v>
      </c>
      <c r="AV142" s="128" t="s">
        <v>20</v>
      </c>
      <c r="AW142" s="128" t="s">
        <v>90</v>
      </c>
      <c r="AX142" s="128" t="s">
        <v>70</v>
      </c>
      <c r="AY142" s="128" t="s">
        <v>122</v>
      </c>
    </row>
    <row r="143" spans="2:51" s="6" customFormat="1" ht="15.75" customHeight="1">
      <c r="B143" s="125"/>
      <c r="D143" s="132" t="s">
        <v>135</v>
      </c>
      <c r="E143" s="128"/>
      <c r="F143" s="127" t="s">
        <v>778</v>
      </c>
      <c r="H143" s="128"/>
      <c r="L143" s="125"/>
      <c r="M143" s="129"/>
      <c r="T143" s="130"/>
      <c r="AT143" s="128" t="s">
        <v>135</v>
      </c>
      <c r="AU143" s="128" t="s">
        <v>78</v>
      </c>
      <c r="AV143" s="128" t="s">
        <v>20</v>
      </c>
      <c r="AW143" s="128" t="s">
        <v>90</v>
      </c>
      <c r="AX143" s="128" t="s">
        <v>70</v>
      </c>
      <c r="AY143" s="128" t="s">
        <v>122</v>
      </c>
    </row>
    <row r="144" spans="2:51" s="6" customFormat="1" ht="15.75" customHeight="1">
      <c r="B144" s="131"/>
      <c r="D144" s="132" t="s">
        <v>135</v>
      </c>
      <c r="E144" s="133"/>
      <c r="F144" s="134" t="s">
        <v>196</v>
      </c>
      <c r="H144" s="135">
        <v>246.876</v>
      </c>
      <c r="L144" s="131"/>
      <c r="M144" s="136"/>
      <c r="T144" s="137"/>
      <c r="AT144" s="133" t="s">
        <v>135</v>
      </c>
      <c r="AU144" s="133" t="s">
        <v>78</v>
      </c>
      <c r="AV144" s="133" t="s">
        <v>78</v>
      </c>
      <c r="AW144" s="133" t="s">
        <v>90</v>
      </c>
      <c r="AX144" s="133" t="s">
        <v>70</v>
      </c>
      <c r="AY144" s="133" t="s">
        <v>122</v>
      </c>
    </row>
    <row r="145" spans="2:51" s="6" customFormat="1" ht="15.75" customHeight="1">
      <c r="B145" s="138"/>
      <c r="D145" s="132" t="s">
        <v>135</v>
      </c>
      <c r="E145" s="139"/>
      <c r="F145" s="140" t="s">
        <v>143</v>
      </c>
      <c r="H145" s="141">
        <v>246.876</v>
      </c>
      <c r="L145" s="138"/>
      <c r="M145" s="142"/>
      <c r="T145" s="143"/>
      <c r="AT145" s="139" t="s">
        <v>135</v>
      </c>
      <c r="AU145" s="139" t="s">
        <v>78</v>
      </c>
      <c r="AV145" s="139" t="s">
        <v>138</v>
      </c>
      <c r="AW145" s="139" t="s">
        <v>90</v>
      </c>
      <c r="AX145" s="139" t="s">
        <v>20</v>
      </c>
      <c r="AY145" s="139" t="s">
        <v>122</v>
      </c>
    </row>
    <row r="146" spans="2:65" s="6" customFormat="1" ht="15.75" customHeight="1">
      <c r="B146" s="19"/>
      <c r="C146" s="114" t="s">
        <v>24</v>
      </c>
      <c r="D146" s="114" t="s">
        <v>124</v>
      </c>
      <c r="E146" s="115" t="s">
        <v>197</v>
      </c>
      <c r="F146" s="116" t="s">
        <v>198</v>
      </c>
      <c r="G146" s="117" t="s">
        <v>132</v>
      </c>
      <c r="H146" s="118">
        <v>26.7</v>
      </c>
      <c r="I146" s="119"/>
      <c r="J146" s="119">
        <f>ROUND($I$146*$H$146,2)</f>
        <v>0</v>
      </c>
      <c r="K146" s="116" t="s">
        <v>133</v>
      </c>
      <c r="L146" s="19"/>
      <c r="M146" s="120"/>
      <c r="N146" s="121" t="s">
        <v>41</v>
      </c>
      <c r="Q146" s="122">
        <v>0</v>
      </c>
      <c r="R146" s="122">
        <f>$Q$146*$H$146</f>
        <v>0</v>
      </c>
      <c r="S146" s="122">
        <v>0</v>
      </c>
      <c r="T146" s="123">
        <f>$S$146*$H$146</f>
        <v>0</v>
      </c>
      <c r="AR146" s="73" t="s">
        <v>128</v>
      </c>
      <c r="AT146" s="73" t="s">
        <v>124</v>
      </c>
      <c r="AU146" s="73" t="s">
        <v>78</v>
      </c>
      <c r="AY146" s="6" t="s">
        <v>122</v>
      </c>
      <c r="BE146" s="124">
        <f>IF($N$146="základní",$J$146,0)</f>
        <v>0</v>
      </c>
      <c r="BF146" s="124">
        <f>IF($N$146="snížená",$J$146,0)</f>
        <v>0</v>
      </c>
      <c r="BG146" s="124">
        <f>IF($N$146="zákl. přenesená",$J$146,0)</f>
        <v>0</v>
      </c>
      <c r="BH146" s="124">
        <f>IF($N$146="sníž. přenesená",$J$146,0)</f>
        <v>0</v>
      </c>
      <c r="BI146" s="124">
        <f>IF($N$146="nulová",$J$146,0)</f>
        <v>0</v>
      </c>
      <c r="BJ146" s="73" t="s">
        <v>20</v>
      </c>
      <c r="BK146" s="124">
        <f>ROUND($I$146*$H$146,2)</f>
        <v>0</v>
      </c>
      <c r="BL146" s="73" t="s">
        <v>128</v>
      </c>
      <c r="BM146" s="73" t="s">
        <v>199</v>
      </c>
    </row>
    <row r="147" spans="2:51" s="6" customFormat="1" ht="15.75" customHeight="1">
      <c r="B147" s="125"/>
      <c r="D147" s="126" t="s">
        <v>135</v>
      </c>
      <c r="E147" s="127"/>
      <c r="F147" s="127" t="s">
        <v>200</v>
      </c>
      <c r="H147" s="128"/>
      <c r="L147" s="125"/>
      <c r="M147" s="129"/>
      <c r="T147" s="130"/>
      <c r="AT147" s="128" t="s">
        <v>135</v>
      </c>
      <c r="AU147" s="128" t="s">
        <v>78</v>
      </c>
      <c r="AV147" s="128" t="s">
        <v>20</v>
      </c>
      <c r="AW147" s="128" t="s">
        <v>90</v>
      </c>
      <c r="AX147" s="128" t="s">
        <v>70</v>
      </c>
      <c r="AY147" s="128" t="s">
        <v>122</v>
      </c>
    </row>
    <row r="148" spans="2:51" s="6" customFormat="1" ht="15.75" customHeight="1">
      <c r="B148" s="131"/>
      <c r="D148" s="132" t="s">
        <v>135</v>
      </c>
      <c r="E148" s="133"/>
      <c r="F148" s="134" t="s">
        <v>201</v>
      </c>
      <c r="H148" s="135">
        <v>26.7</v>
      </c>
      <c r="L148" s="131"/>
      <c r="M148" s="136"/>
      <c r="T148" s="137"/>
      <c r="AT148" s="133" t="s">
        <v>135</v>
      </c>
      <c r="AU148" s="133" t="s">
        <v>78</v>
      </c>
      <c r="AV148" s="133" t="s">
        <v>78</v>
      </c>
      <c r="AW148" s="133" t="s">
        <v>90</v>
      </c>
      <c r="AX148" s="133" t="s">
        <v>20</v>
      </c>
      <c r="AY148" s="133" t="s">
        <v>122</v>
      </c>
    </row>
    <row r="149" spans="2:65" s="6" customFormat="1" ht="15.75" customHeight="1">
      <c r="B149" s="19"/>
      <c r="C149" s="114" t="s">
        <v>202</v>
      </c>
      <c r="D149" s="114" t="s">
        <v>124</v>
      </c>
      <c r="E149" s="115" t="s">
        <v>203</v>
      </c>
      <c r="F149" s="116" t="s">
        <v>204</v>
      </c>
      <c r="G149" s="117" t="s">
        <v>132</v>
      </c>
      <c r="H149" s="118">
        <v>727.755</v>
      </c>
      <c r="I149" s="119"/>
      <c r="J149" s="119">
        <f>ROUND($I$149*$H$149,2)</f>
        <v>0</v>
      </c>
      <c r="K149" s="116" t="s">
        <v>133</v>
      </c>
      <c r="L149" s="19"/>
      <c r="M149" s="120"/>
      <c r="N149" s="121" t="s">
        <v>41</v>
      </c>
      <c r="Q149" s="122">
        <v>0</v>
      </c>
      <c r="R149" s="122">
        <f>$Q$149*$H$149</f>
        <v>0</v>
      </c>
      <c r="S149" s="122">
        <v>0</v>
      </c>
      <c r="T149" s="123">
        <f>$S$149*$H$149</f>
        <v>0</v>
      </c>
      <c r="AR149" s="73" t="s">
        <v>128</v>
      </c>
      <c r="AT149" s="73" t="s">
        <v>124</v>
      </c>
      <c r="AU149" s="73" t="s">
        <v>78</v>
      </c>
      <c r="AY149" s="6" t="s">
        <v>122</v>
      </c>
      <c r="BE149" s="124">
        <f>IF($N$149="základní",$J$149,0)</f>
        <v>0</v>
      </c>
      <c r="BF149" s="124">
        <f>IF($N$149="snížená",$J$149,0)</f>
        <v>0</v>
      </c>
      <c r="BG149" s="124">
        <f>IF($N$149="zákl. přenesená",$J$149,0)</f>
        <v>0</v>
      </c>
      <c r="BH149" s="124">
        <f>IF($N$149="sníž. přenesená",$J$149,0)</f>
        <v>0</v>
      </c>
      <c r="BI149" s="124">
        <f>IF($N$149="nulová",$J$149,0)</f>
        <v>0</v>
      </c>
      <c r="BJ149" s="73" t="s">
        <v>20</v>
      </c>
      <c r="BK149" s="124">
        <f>ROUND($I$149*$H$149,2)</f>
        <v>0</v>
      </c>
      <c r="BL149" s="73" t="s">
        <v>128</v>
      </c>
      <c r="BM149" s="73" t="s">
        <v>205</v>
      </c>
    </row>
    <row r="150" spans="2:51" s="6" customFormat="1" ht="15.75" customHeight="1">
      <c r="B150" s="125"/>
      <c r="D150" s="126" t="s">
        <v>135</v>
      </c>
      <c r="E150" s="127"/>
      <c r="F150" s="127" t="s">
        <v>136</v>
      </c>
      <c r="H150" s="128"/>
      <c r="L150" s="125"/>
      <c r="M150" s="129"/>
      <c r="T150" s="130"/>
      <c r="AT150" s="128" t="s">
        <v>135</v>
      </c>
      <c r="AU150" s="128" t="s">
        <v>78</v>
      </c>
      <c r="AV150" s="128" t="s">
        <v>20</v>
      </c>
      <c r="AW150" s="128" t="s">
        <v>90</v>
      </c>
      <c r="AX150" s="128" t="s">
        <v>70</v>
      </c>
      <c r="AY150" s="128" t="s">
        <v>122</v>
      </c>
    </row>
    <row r="151" spans="2:51" s="6" customFormat="1" ht="15.75" customHeight="1">
      <c r="B151" s="125"/>
      <c r="D151" s="132" t="s">
        <v>135</v>
      </c>
      <c r="E151" s="128"/>
      <c r="F151" s="127" t="s">
        <v>779</v>
      </c>
      <c r="H151" s="128"/>
      <c r="L151" s="125"/>
      <c r="M151" s="129"/>
      <c r="T151" s="130"/>
      <c r="AT151" s="128" t="s">
        <v>135</v>
      </c>
      <c r="AU151" s="128" t="s">
        <v>78</v>
      </c>
      <c r="AV151" s="128" t="s">
        <v>20</v>
      </c>
      <c r="AW151" s="128" t="s">
        <v>90</v>
      </c>
      <c r="AX151" s="128" t="s">
        <v>70</v>
      </c>
      <c r="AY151" s="128" t="s">
        <v>122</v>
      </c>
    </row>
    <row r="152" spans="2:51" s="6" customFormat="1" ht="15.75" customHeight="1">
      <c r="B152" s="131"/>
      <c r="D152" s="132" t="s">
        <v>135</v>
      </c>
      <c r="E152" s="133"/>
      <c r="F152" s="134" t="s">
        <v>206</v>
      </c>
      <c r="H152" s="135">
        <v>473.22</v>
      </c>
      <c r="L152" s="131"/>
      <c r="M152" s="136"/>
      <c r="T152" s="137"/>
      <c r="AT152" s="133" t="s">
        <v>135</v>
      </c>
      <c r="AU152" s="133" t="s">
        <v>78</v>
      </c>
      <c r="AV152" s="133" t="s">
        <v>78</v>
      </c>
      <c r="AW152" s="133" t="s">
        <v>90</v>
      </c>
      <c r="AX152" s="133" t="s">
        <v>70</v>
      </c>
      <c r="AY152" s="133" t="s">
        <v>122</v>
      </c>
    </row>
    <row r="153" spans="2:51" s="6" customFormat="1" ht="15.75" customHeight="1">
      <c r="B153" s="125"/>
      <c r="D153" s="132" t="s">
        <v>135</v>
      </c>
      <c r="E153" s="128"/>
      <c r="F153" s="127" t="s">
        <v>136</v>
      </c>
      <c r="H153" s="128"/>
      <c r="L153" s="125"/>
      <c r="M153" s="129"/>
      <c r="T153" s="130"/>
      <c r="AT153" s="128" t="s">
        <v>135</v>
      </c>
      <c r="AU153" s="128" t="s">
        <v>78</v>
      </c>
      <c r="AV153" s="128" t="s">
        <v>20</v>
      </c>
      <c r="AW153" s="128" t="s">
        <v>90</v>
      </c>
      <c r="AX153" s="128" t="s">
        <v>70</v>
      </c>
      <c r="AY153" s="128" t="s">
        <v>122</v>
      </c>
    </row>
    <row r="154" spans="2:51" s="6" customFormat="1" ht="15.75" customHeight="1">
      <c r="B154" s="131"/>
      <c r="D154" s="132" t="s">
        <v>135</v>
      </c>
      <c r="E154" s="133"/>
      <c r="F154" s="134" t="s">
        <v>207</v>
      </c>
      <c r="H154" s="135">
        <v>254.535</v>
      </c>
      <c r="L154" s="131"/>
      <c r="M154" s="136"/>
      <c r="T154" s="137"/>
      <c r="AT154" s="133" t="s">
        <v>135</v>
      </c>
      <c r="AU154" s="133" t="s">
        <v>78</v>
      </c>
      <c r="AV154" s="133" t="s">
        <v>78</v>
      </c>
      <c r="AW154" s="133" t="s">
        <v>90</v>
      </c>
      <c r="AX154" s="133" t="s">
        <v>70</v>
      </c>
      <c r="AY154" s="133" t="s">
        <v>122</v>
      </c>
    </row>
    <row r="155" spans="2:51" s="6" customFormat="1" ht="15.75" customHeight="1">
      <c r="B155" s="144"/>
      <c r="D155" s="132" t="s">
        <v>135</v>
      </c>
      <c r="E155" s="145"/>
      <c r="F155" s="146" t="s">
        <v>174</v>
      </c>
      <c r="H155" s="147">
        <v>727.755</v>
      </c>
      <c r="L155" s="144"/>
      <c r="M155" s="148"/>
      <c r="T155" s="149"/>
      <c r="AT155" s="145" t="s">
        <v>135</v>
      </c>
      <c r="AU155" s="145" t="s">
        <v>78</v>
      </c>
      <c r="AV155" s="145" t="s">
        <v>128</v>
      </c>
      <c r="AW155" s="145" t="s">
        <v>90</v>
      </c>
      <c r="AX155" s="145" t="s">
        <v>20</v>
      </c>
      <c r="AY155" s="145" t="s">
        <v>122</v>
      </c>
    </row>
    <row r="156" spans="2:65" s="6" customFormat="1" ht="15.75" customHeight="1">
      <c r="B156" s="19"/>
      <c r="C156" s="150" t="s">
        <v>208</v>
      </c>
      <c r="D156" s="150" t="s">
        <v>209</v>
      </c>
      <c r="E156" s="151" t="s">
        <v>210</v>
      </c>
      <c r="F156" s="152" t="s">
        <v>211</v>
      </c>
      <c r="G156" s="153" t="s">
        <v>212</v>
      </c>
      <c r="H156" s="154">
        <v>946.44</v>
      </c>
      <c r="I156" s="155"/>
      <c r="J156" s="155">
        <f>ROUND($I$156*$H$156,2)</f>
        <v>0</v>
      </c>
      <c r="K156" s="152" t="s">
        <v>133</v>
      </c>
      <c r="L156" s="156"/>
      <c r="M156" s="152"/>
      <c r="N156" s="157" t="s">
        <v>41</v>
      </c>
      <c r="Q156" s="122">
        <v>1</v>
      </c>
      <c r="R156" s="122">
        <f>$Q$156*$H$156</f>
        <v>946.44</v>
      </c>
      <c r="S156" s="122">
        <v>0</v>
      </c>
      <c r="T156" s="123">
        <f>$S$156*$H$156</f>
        <v>0</v>
      </c>
      <c r="AR156" s="73" t="s">
        <v>185</v>
      </c>
      <c r="AT156" s="73" t="s">
        <v>209</v>
      </c>
      <c r="AU156" s="73" t="s">
        <v>78</v>
      </c>
      <c r="AY156" s="6" t="s">
        <v>122</v>
      </c>
      <c r="BE156" s="124">
        <f>IF($N$156="základní",$J$156,0)</f>
        <v>0</v>
      </c>
      <c r="BF156" s="124">
        <f>IF($N$156="snížená",$J$156,0)</f>
        <v>0</v>
      </c>
      <c r="BG156" s="124">
        <f>IF($N$156="zákl. přenesená",$J$156,0)</f>
        <v>0</v>
      </c>
      <c r="BH156" s="124">
        <f>IF($N$156="sníž. přenesená",$J$156,0)</f>
        <v>0</v>
      </c>
      <c r="BI156" s="124">
        <f>IF($N$156="nulová",$J$156,0)</f>
        <v>0</v>
      </c>
      <c r="BJ156" s="73" t="s">
        <v>20</v>
      </c>
      <c r="BK156" s="124">
        <f>ROUND($I$156*$H$156,2)</f>
        <v>0</v>
      </c>
      <c r="BL156" s="73" t="s">
        <v>128</v>
      </c>
      <c r="BM156" s="73" t="s">
        <v>213</v>
      </c>
    </row>
    <row r="157" spans="2:51" s="6" customFormat="1" ht="15.75" customHeight="1">
      <c r="B157" s="131"/>
      <c r="D157" s="126" t="s">
        <v>135</v>
      </c>
      <c r="E157" s="134"/>
      <c r="F157" s="134" t="s">
        <v>214</v>
      </c>
      <c r="H157" s="135">
        <v>946.44</v>
      </c>
      <c r="L157" s="131"/>
      <c r="M157" s="136"/>
      <c r="T157" s="137"/>
      <c r="AT157" s="133" t="s">
        <v>135</v>
      </c>
      <c r="AU157" s="133" t="s">
        <v>78</v>
      </c>
      <c r="AV157" s="133" t="s">
        <v>78</v>
      </c>
      <c r="AW157" s="133" t="s">
        <v>90</v>
      </c>
      <c r="AX157" s="133" t="s">
        <v>20</v>
      </c>
      <c r="AY157" s="133" t="s">
        <v>122</v>
      </c>
    </row>
    <row r="158" spans="2:65" s="6" customFormat="1" ht="15.75" customHeight="1">
      <c r="B158" s="19"/>
      <c r="C158" s="114" t="s">
        <v>215</v>
      </c>
      <c r="D158" s="114" t="s">
        <v>124</v>
      </c>
      <c r="E158" s="115" t="s">
        <v>216</v>
      </c>
      <c r="F158" s="116" t="s">
        <v>217</v>
      </c>
      <c r="G158" s="117" t="s">
        <v>132</v>
      </c>
      <c r="H158" s="118">
        <v>644.422</v>
      </c>
      <c r="I158" s="119"/>
      <c r="J158" s="119">
        <f>ROUND($I$158*$H$158,2)</f>
        <v>0</v>
      </c>
      <c r="K158" s="116" t="s">
        <v>793</v>
      </c>
      <c r="L158" s="19"/>
      <c r="M158" s="120"/>
      <c r="N158" s="121" t="s">
        <v>41</v>
      </c>
      <c r="Q158" s="122">
        <v>0</v>
      </c>
      <c r="R158" s="122">
        <f>$Q$158*$H$158</f>
        <v>0</v>
      </c>
      <c r="S158" s="122">
        <v>0</v>
      </c>
      <c r="T158" s="123">
        <f>$S$158*$H$158</f>
        <v>0</v>
      </c>
      <c r="AR158" s="73" t="s">
        <v>128</v>
      </c>
      <c r="AT158" s="73" t="s">
        <v>124</v>
      </c>
      <c r="AU158" s="73" t="s">
        <v>78</v>
      </c>
      <c r="AY158" s="6" t="s">
        <v>122</v>
      </c>
      <c r="BE158" s="124">
        <f>IF($N$158="základní",$J$158,0)</f>
        <v>0</v>
      </c>
      <c r="BF158" s="124">
        <f>IF($N$158="snížená",$J$158,0)</f>
        <v>0</v>
      </c>
      <c r="BG158" s="124">
        <f>IF($N$158="zákl. přenesená",$J$158,0)</f>
        <v>0</v>
      </c>
      <c r="BH158" s="124">
        <f>IF($N$158="sníž. přenesená",$J$158,0)</f>
        <v>0</v>
      </c>
      <c r="BI158" s="124">
        <f>IF($N$158="nulová",$J$158,0)</f>
        <v>0</v>
      </c>
      <c r="BJ158" s="73" t="s">
        <v>20</v>
      </c>
      <c r="BK158" s="124">
        <f>ROUND($I$158*$H$158,2)</f>
        <v>0</v>
      </c>
      <c r="BL158" s="73" t="s">
        <v>128</v>
      </c>
      <c r="BM158" s="73" t="s">
        <v>218</v>
      </c>
    </row>
    <row r="159" spans="2:51" s="6" customFormat="1" ht="15.75" customHeight="1">
      <c r="B159" s="125"/>
      <c r="D159" s="126" t="s">
        <v>135</v>
      </c>
      <c r="E159" s="127"/>
      <c r="F159" s="127" t="s">
        <v>189</v>
      </c>
      <c r="H159" s="128"/>
      <c r="L159" s="125"/>
      <c r="M159" s="129"/>
      <c r="T159" s="130"/>
      <c r="AT159" s="128" t="s">
        <v>135</v>
      </c>
      <c r="AU159" s="128" t="s">
        <v>78</v>
      </c>
      <c r="AV159" s="128" t="s">
        <v>20</v>
      </c>
      <c r="AW159" s="128" t="s">
        <v>90</v>
      </c>
      <c r="AX159" s="128" t="s">
        <v>70</v>
      </c>
      <c r="AY159" s="128" t="s">
        <v>122</v>
      </c>
    </row>
    <row r="160" spans="2:51" s="6" customFormat="1" ht="15.75" customHeight="1">
      <c r="B160" s="131"/>
      <c r="D160" s="132" t="s">
        <v>135</v>
      </c>
      <c r="E160" s="133"/>
      <c r="F160" s="134" t="s">
        <v>190</v>
      </c>
      <c r="H160" s="135">
        <v>289.4</v>
      </c>
      <c r="L160" s="131"/>
      <c r="M160" s="136"/>
      <c r="T160" s="137"/>
      <c r="AT160" s="133" t="s">
        <v>135</v>
      </c>
      <c r="AU160" s="133" t="s">
        <v>78</v>
      </c>
      <c r="AV160" s="133" t="s">
        <v>78</v>
      </c>
      <c r="AW160" s="133" t="s">
        <v>90</v>
      </c>
      <c r="AX160" s="133" t="s">
        <v>70</v>
      </c>
      <c r="AY160" s="133" t="s">
        <v>122</v>
      </c>
    </row>
    <row r="161" spans="2:51" s="6" customFormat="1" ht="15.75" customHeight="1">
      <c r="B161" s="131"/>
      <c r="D161" s="132" t="s">
        <v>135</v>
      </c>
      <c r="E161" s="133"/>
      <c r="F161" s="134" t="s">
        <v>191</v>
      </c>
      <c r="H161" s="135">
        <v>355.022</v>
      </c>
      <c r="L161" s="131"/>
      <c r="M161" s="136"/>
      <c r="T161" s="137"/>
      <c r="AT161" s="133" t="s">
        <v>135</v>
      </c>
      <c r="AU161" s="133" t="s">
        <v>78</v>
      </c>
      <c r="AV161" s="133" t="s">
        <v>78</v>
      </c>
      <c r="AW161" s="133" t="s">
        <v>90</v>
      </c>
      <c r="AX161" s="133" t="s">
        <v>70</v>
      </c>
      <c r="AY161" s="133" t="s">
        <v>122</v>
      </c>
    </row>
    <row r="162" spans="2:51" s="6" customFormat="1" ht="15.75" customHeight="1">
      <c r="B162" s="138"/>
      <c r="D162" s="132" t="s">
        <v>135</v>
      </c>
      <c r="E162" s="139"/>
      <c r="F162" s="140" t="s">
        <v>143</v>
      </c>
      <c r="H162" s="141">
        <v>644.422</v>
      </c>
      <c r="L162" s="138"/>
      <c r="M162" s="142"/>
      <c r="T162" s="143"/>
      <c r="AT162" s="139" t="s">
        <v>135</v>
      </c>
      <c r="AU162" s="139" t="s">
        <v>78</v>
      </c>
      <c r="AV162" s="139" t="s">
        <v>138</v>
      </c>
      <c r="AW162" s="139" t="s">
        <v>90</v>
      </c>
      <c r="AX162" s="139" t="s">
        <v>20</v>
      </c>
      <c r="AY162" s="139" t="s">
        <v>122</v>
      </c>
    </row>
    <row r="163" spans="2:65" s="6" customFormat="1" ht="15.75" customHeight="1">
      <c r="B163" s="19"/>
      <c r="C163" s="114" t="s">
        <v>219</v>
      </c>
      <c r="D163" s="114" t="s">
        <v>124</v>
      </c>
      <c r="E163" s="115" t="s">
        <v>220</v>
      </c>
      <c r="F163" s="116" t="s">
        <v>221</v>
      </c>
      <c r="G163" s="117" t="s">
        <v>212</v>
      </c>
      <c r="H163" s="118">
        <v>1159.96</v>
      </c>
      <c r="I163" s="119"/>
      <c r="J163" s="119">
        <f>ROUND($I$163*$H$163,2)</f>
        <v>0</v>
      </c>
      <c r="K163" s="116" t="s">
        <v>793</v>
      </c>
      <c r="L163" s="19"/>
      <c r="M163" s="120"/>
      <c r="N163" s="121" t="s">
        <v>41</v>
      </c>
      <c r="Q163" s="122">
        <v>0</v>
      </c>
      <c r="R163" s="122">
        <f>$Q$163*$H$163</f>
        <v>0</v>
      </c>
      <c r="S163" s="122">
        <v>0</v>
      </c>
      <c r="T163" s="123">
        <f>$S$163*$H$163</f>
        <v>0</v>
      </c>
      <c r="AR163" s="73" t="s">
        <v>128</v>
      </c>
      <c r="AT163" s="73" t="s">
        <v>124</v>
      </c>
      <c r="AU163" s="73" t="s">
        <v>78</v>
      </c>
      <c r="AY163" s="6" t="s">
        <v>122</v>
      </c>
      <c r="BE163" s="124">
        <f>IF($N$163="základní",$J$163,0)</f>
        <v>0</v>
      </c>
      <c r="BF163" s="124">
        <f>IF($N$163="snížená",$J$163,0)</f>
        <v>0</v>
      </c>
      <c r="BG163" s="124">
        <f>IF($N$163="zákl. přenesená",$J$163,0)</f>
        <v>0</v>
      </c>
      <c r="BH163" s="124">
        <f>IF($N$163="sníž. přenesená",$J$163,0)</f>
        <v>0</v>
      </c>
      <c r="BI163" s="124">
        <f>IF($N$163="nulová",$J$163,0)</f>
        <v>0</v>
      </c>
      <c r="BJ163" s="73" t="s">
        <v>20</v>
      </c>
      <c r="BK163" s="124">
        <f>ROUND($I$163*$H$163,2)</f>
        <v>0</v>
      </c>
      <c r="BL163" s="73" t="s">
        <v>128</v>
      </c>
      <c r="BM163" s="73" t="s">
        <v>222</v>
      </c>
    </row>
    <row r="164" spans="2:51" s="6" customFormat="1" ht="15.75" customHeight="1">
      <c r="B164" s="125"/>
      <c r="D164" s="126" t="s">
        <v>135</v>
      </c>
      <c r="E164" s="127"/>
      <c r="F164" s="127" t="s">
        <v>189</v>
      </c>
      <c r="H164" s="128"/>
      <c r="L164" s="125"/>
      <c r="M164" s="129"/>
      <c r="T164" s="130"/>
      <c r="AT164" s="128" t="s">
        <v>135</v>
      </c>
      <c r="AU164" s="128" t="s">
        <v>78</v>
      </c>
      <c r="AV164" s="128" t="s">
        <v>20</v>
      </c>
      <c r="AW164" s="128" t="s">
        <v>90</v>
      </c>
      <c r="AX164" s="128" t="s">
        <v>70</v>
      </c>
      <c r="AY164" s="128" t="s">
        <v>122</v>
      </c>
    </row>
    <row r="165" spans="2:51" s="6" customFormat="1" ht="15.75" customHeight="1">
      <c r="B165" s="131"/>
      <c r="D165" s="132" t="s">
        <v>135</v>
      </c>
      <c r="E165" s="133"/>
      <c r="F165" s="134" t="s">
        <v>223</v>
      </c>
      <c r="H165" s="135">
        <v>1159.96</v>
      </c>
      <c r="L165" s="131"/>
      <c r="M165" s="136"/>
      <c r="T165" s="137"/>
      <c r="AT165" s="133" t="s">
        <v>135</v>
      </c>
      <c r="AU165" s="133" t="s">
        <v>78</v>
      </c>
      <c r="AV165" s="133" t="s">
        <v>78</v>
      </c>
      <c r="AW165" s="133" t="s">
        <v>90</v>
      </c>
      <c r="AX165" s="133" t="s">
        <v>70</v>
      </c>
      <c r="AY165" s="133" t="s">
        <v>122</v>
      </c>
    </row>
    <row r="166" spans="2:51" s="6" customFormat="1" ht="15.75" customHeight="1">
      <c r="B166" s="144"/>
      <c r="D166" s="132" t="s">
        <v>135</v>
      </c>
      <c r="E166" s="145"/>
      <c r="F166" s="146" t="s">
        <v>174</v>
      </c>
      <c r="H166" s="147">
        <v>1159.96</v>
      </c>
      <c r="L166" s="144"/>
      <c r="M166" s="148"/>
      <c r="T166" s="149"/>
      <c r="AT166" s="145" t="s">
        <v>135</v>
      </c>
      <c r="AU166" s="145" t="s">
        <v>78</v>
      </c>
      <c r="AV166" s="145" t="s">
        <v>128</v>
      </c>
      <c r="AW166" s="145" t="s">
        <v>90</v>
      </c>
      <c r="AX166" s="145" t="s">
        <v>20</v>
      </c>
      <c r="AY166" s="145" t="s">
        <v>122</v>
      </c>
    </row>
    <row r="167" spans="2:65" s="6" customFormat="1" ht="15.75" customHeight="1">
      <c r="B167" s="19"/>
      <c r="C167" s="114" t="s">
        <v>9</v>
      </c>
      <c r="D167" s="114" t="s">
        <v>124</v>
      </c>
      <c r="E167" s="115" t="s">
        <v>224</v>
      </c>
      <c r="F167" s="116" t="s">
        <v>225</v>
      </c>
      <c r="G167" s="117" t="s">
        <v>132</v>
      </c>
      <c r="H167" s="118">
        <v>96</v>
      </c>
      <c r="I167" s="119"/>
      <c r="J167" s="119">
        <f>ROUND($I$167*$H$167,2)</f>
        <v>0</v>
      </c>
      <c r="K167" s="116" t="s">
        <v>133</v>
      </c>
      <c r="L167" s="19"/>
      <c r="M167" s="120"/>
      <c r="N167" s="121" t="s">
        <v>41</v>
      </c>
      <c r="Q167" s="122">
        <v>0</v>
      </c>
      <c r="R167" s="122">
        <f>$Q$167*$H$167</f>
        <v>0</v>
      </c>
      <c r="S167" s="122">
        <v>0</v>
      </c>
      <c r="T167" s="123">
        <f>$S$167*$H$167</f>
        <v>0</v>
      </c>
      <c r="AR167" s="73" t="s">
        <v>128</v>
      </c>
      <c r="AT167" s="73" t="s">
        <v>124</v>
      </c>
      <c r="AU167" s="73" t="s">
        <v>78</v>
      </c>
      <c r="AY167" s="6" t="s">
        <v>122</v>
      </c>
      <c r="BE167" s="124">
        <f>IF($N$167="základní",$J$167,0)</f>
        <v>0</v>
      </c>
      <c r="BF167" s="124">
        <f>IF($N$167="snížená",$J$167,0)</f>
        <v>0</v>
      </c>
      <c r="BG167" s="124">
        <f>IF($N$167="zákl. přenesená",$J$167,0)</f>
        <v>0</v>
      </c>
      <c r="BH167" s="124">
        <f>IF($N$167="sníž. přenesená",$J$167,0)</f>
        <v>0</v>
      </c>
      <c r="BI167" s="124">
        <f>IF($N$167="nulová",$J$167,0)</f>
        <v>0</v>
      </c>
      <c r="BJ167" s="73" t="s">
        <v>20</v>
      </c>
      <c r="BK167" s="124">
        <f>ROUND($I$167*$H$167,2)</f>
        <v>0</v>
      </c>
      <c r="BL167" s="73" t="s">
        <v>128</v>
      </c>
      <c r="BM167" s="73" t="s">
        <v>226</v>
      </c>
    </row>
    <row r="168" spans="2:51" s="6" customFormat="1" ht="15.75" customHeight="1">
      <c r="B168" s="125"/>
      <c r="D168" s="126" t="s">
        <v>135</v>
      </c>
      <c r="E168" s="127"/>
      <c r="F168" s="127" t="s">
        <v>136</v>
      </c>
      <c r="H168" s="128"/>
      <c r="L168" s="125"/>
      <c r="M168" s="129"/>
      <c r="T168" s="130"/>
      <c r="AT168" s="128" t="s">
        <v>135</v>
      </c>
      <c r="AU168" s="128" t="s">
        <v>78</v>
      </c>
      <c r="AV168" s="128" t="s">
        <v>20</v>
      </c>
      <c r="AW168" s="128" t="s">
        <v>90</v>
      </c>
      <c r="AX168" s="128" t="s">
        <v>70</v>
      </c>
      <c r="AY168" s="128" t="s">
        <v>122</v>
      </c>
    </row>
    <row r="169" spans="2:51" s="6" customFormat="1" ht="15.75" customHeight="1">
      <c r="B169" s="125"/>
      <c r="D169" s="132" t="s">
        <v>135</v>
      </c>
      <c r="E169" s="128"/>
      <c r="F169" s="127" t="s">
        <v>172</v>
      </c>
      <c r="H169" s="128"/>
      <c r="L169" s="125"/>
      <c r="M169" s="129"/>
      <c r="T169" s="130"/>
      <c r="AT169" s="128" t="s">
        <v>135</v>
      </c>
      <c r="AU169" s="128" t="s">
        <v>78</v>
      </c>
      <c r="AV169" s="128" t="s">
        <v>20</v>
      </c>
      <c r="AW169" s="128" t="s">
        <v>90</v>
      </c>
      <c r="AX169" s="128" t="s">
        <v>70</v>
      </c>
      <c r="AY169" s="128" t="s">
        <v>122</v>
      </c>
    </row>
    <row r="170" spans="2:51" s="6" customFormat="1" ht="15.75" customHeight="1">
      <c r="B170" s="131"/>
      <c r="D170" s="132" t="s">
        <v>135</v>
      </c>
      <c r="E170" s="133"/>
      <c r="F170" s="134" t="s">
        <v>173</v>
      </c>
      <c r="H170" s="135">
        <v>96</v>
      </c>
      <c r="L170" s="131"/>
      <c r="M170" s="136"/>
      <c r="T170" s="137"/>
      <c r="AT170" s="133" t="s">
        <v>135</v>
      </c>
      <c r="AU170" s="133" t="s">
        <v>78</v>
      </c>
      <c r="AV170" s="133" t="s">
        <v>78</v>
      </c>
      <c r="AW170" s="133" t="s">
        <v>90</v>
      </c>
      <c r="AX170" s="133" t="s">
        <v>70</v>
      </c>
      <c r="AY170" s="133" t="s">
        <v>122</v>
      </c>
    </row>
    <row r="171" spans="2:51" s="6" customFormat="1" ht="15.75" customHeight="1">
      <c r="B171" s="144"/>
      <c r="D171" s="132" t="s">
        <v>135</v>
      </c>
      <c r="E171" s="145"/>
      <c r="F171" s="146" t="s">
        <v>174</v>
      </c>
      <c r="H171" s="147">
        <v>96</v>
      </c>
      <c r="L171" s="144"/>
      <c r="M171" s="148"/>
      <c r="T171" s="149"/>
      <c r="AT171" s="145" t="s">
        <v>135</v>
      </c>
      <c r="AU171" s="145" t="s">
        <v>78</v>
      </c>
      <c r="AV171" s="145" t="s">
        <v>128</v>
      </c>
      <c r="AW171" s="145" t="s">
        <v>90</v>
      </c>
      <c r="AX171" s="145" t="s">
        <v>20</v>
      </c>
      <c r="AY171" s="145" t="s">
        <v>122</v>
      </c>
    </row>
    <row r="172" spans="2:65" s="6" customFormat="1" ht="15.75" customHeight="1">
      <c r="B172" s="19"/>
      <c r="C172" s="114" t="s">
        <v>227</v>
      </c>
      <c r="D172" s="114" t="s">
        <v>124</v>
      </c>
      <c r="E172" s="115" t="s">
        <v>228</v>
      </c>
      <c r="F172" s="116" t="s">
        <v>229</v>
      </c>
      <c r="G172" s="117" t="s">
        <v>132</v>
      </c>
      <c r="H172" s="118">
        <v>198.653</v>
      </c>
      <c r="I172" s="119"/>
      <c r="J172" s="119">
        <f>ROUND($I$172*$H$172,2)</f>
        <v>0</v>
      </c>
      <c r="K172" s="116" t="s">
        <v>133</v>
      </c>
      <c r="L172" s="19"/>
      <c r="M172" s="120"/>
      <c r="N172" s="121" t="s">
        <v>41</v>
      </c>
      <c r="Q172" s="122">
        <v>0</v>
      </c>
      <c r="R172" s="122">
        <f>$Q$172*$H$172</f>
        <v>0</v>
      </c>
      <c r="S172" s="122">
        <v>0</v>
      </c>
      <c r="T172" s="123">
        <f>$S$172*$H$172</f>
        <v>0</v>
      </c>
      <c r="AR172" s="73" t="s">
        <v>128</v>
      </c>
      <c r="AT172" s="73" t="s">
        <v>124</v>
      </c>
      <c r="AU172" s="73" t="s">
        <v>78</v>
      </c>
      <c r="AY172" s="6" t="s">
        <v>122</v>
      </c>
      <c r="BE172" s="124">
        <f>IF($N$172="základní",$J$172,0)</f>
        <v>0</v>
      </c>
      <c r="BF172" s="124">
        <f>IF($N$172="snížená",$J$172,0)</f>
        <v>0</v>
      </c>
      <c r="BG172" s="124">
        <f>IF($N$172="zákl. přenesená",$J$172,0)</f>
        <v>0</v>
      </c>
      <c r="BH172" s="124">
        <f>IF($N$172="sníž. přenesená",$J$172,0)</f>
        <v>0</v>
      </c>
      <c r="BI172" s="124">
        <f>IF($N$172="nulová",$J$172,0)</f>
        <v>0</v>
      </c>
      <c r="BJ172" s="73" t="s">
        <v>20</v>
      </c>
      <c r="BK172" s="124">
        <f>ROUND($I$172*$H$172,2)</f>
        <v>0</v>
      </c>
      <c r="BL172" s="73" t="s">
        <v>128</v>
      </c>
      <c r="BM172" s="73" t="s">
        <v>230</v>
      </c>
    </row>
    <row r="173" spans="2:51" s="6" customFormat="1" ht="15.75" customHeight="1">
      <c r="B173" s="125"/>
      <c r="D173" s="126" t="s">
        <v>135</v>
      </c>
      <c r="E173" s="127"/>
      <c r="F173" s="127" t="s">
        <v>136</v>
      </c>
      <c r="H173" s="128"/>
      <c r="L173" s="125"/>
      <c r="M173" s="129"/>
      <c r="T173" s="130"/>
      <c r="AT173" s="128" t="s">
        <v>135</v>
      </c>
      <c r="AU173" s="128" t="s">
        <v>78</v>
      </c>
      <c r="AV173" s="128" t="s">
        <v>20</v>
      </c>
      <c r="AW173" s="128" t="s">
        <v>90</v>
      </c>
      <c r="AX173" s="128" t="s">
        <v>70</v>
      </c>
      <c r="AY173" s="128" t="s">
        <v>122</v>
      </c>
    </row>
    <row r="174" spans="2:51" s="6" customFormat="1" ht="15.75" customHeight="1">
      <c r="B174" s="125"/>
      <c r="D174" s="132" t="s">
        <v>135</v>
      </c>
      <c r="E174" s="128"/>
      <c r="F174" s="127" t="s">
        <v>151</v>
      </c>
      <c r="H174" s="128"/>
      <c r="L174" s="125"/>
      <c r="M174" s="129"/>
      <c r="T174" s="130"/>
      <c r="AT174" s="128" t="s">
        <v>135</v>
      </c>
      <c r="AU174" s="128" t="s">
        <v>78</v>
      </c>
      <c r="AV174" s="128" t="s">
        <v>20</v>
      </c>
      <c r="AW174" s="128" t="s">
        <v>90</v>
      </c>
      <c r="AX174" s="128" t="s">
        <v>70</v>
      </c>
      <c r="AY174" s="128" t="s">
        <v>122</v>
      </c>
    </row>
    <row r="175" spans="2:51" s="6" customFormat="1" ht="15.75" customHeight="1">
      <c r="B175" s="131"/>
      <c r="D175" s="132" t="s">
        <v>135</v>
      </c>
      <c r="E175" s="133"/>
      <c r="F175" s="134" t="s">
        <v>153</v>
      </c>
      <c r="H175" s="135">
        <v>4.641</v>
      </c>
      <c r="L175" s="131"/>
      <c r="M175" s="136"/>
      <c r="T175" s="137"/>
      <c r="AT175" s="133" t="s">
        <v>135</v>
      </c>
      <c r="AU175" s="133" t="s">
        <v>78</v>
      </c>
      <c r="AV175" s="133" t="s">
        <v>78</v>
      </c>
      <c r="AW175" s="133" t="s">
        <v>90</v>
      </c>
      <c r="AX175" s="133" t="s">
        <v>70</v>
      </c>
      <c r="AY175" s="133" t="s">
        <v>122</v>
      </c>
    </row>
    <row r="176" spans="2:51" s="6" customFormat="1" ht="15.75" customHeight="1">
      <c r="B176" s="131"/>
      <c r="D176" s="132" t="s">
        <v>135</v>
      </c>
      <c r="E176" s="133"/>
      <c r="F176" s="134" t="s">
        <v>154</v>
      </c>
      <c r="H176" s="135">
        <v>6.246</v>
      </c>
      <c r="L176" s="131"/>
      <c r="M176" s="136"/>
      <c r="T176" s="137"/>
      <c r="AT176" s="133" t="s">
        <v>135</v>
      </c>
      <c r="AU176" s="133" t="s">
        <v>78</v>
      </c>
      <c r="AV176" s="133" t="s">
        <v>78</v>
      </c>
      <c r="AW176" s="133" t="s">
        <v>90</v>
      </c>
      <c r="AX176" s="133" t="s">
        <v>70</v>
      </c>
      <c r="AY176" s="133" t="s">
        <v>122</v>
      </c>
    </row>
    <row r="177" spans="2:51" s="6" customFormat="1" ht="15.75" customHeight="1">
      <c r="B177" s="131"/>
      <c r="D177" s="132" t="s">
        <v>135</v>
      </c>
      <c r="E177" s="133"/>
      <c r="F177" s="134" t="s">
        <v>155</v>
      </c>
      <c r="H177" s="135">
        <v>6.769</v>
      </c>
      <c r="L177" s="131"/>
      <c r="M177" s="136"/>
      <c r="T177" s="137"/>
      <c r="AT177" s="133" t="s">
        <v>135</v>
      </c>
      <c r="AU177" s="133" t="s">
        <v>78</v>
      </c>
      <c r="AV177" s="133" t="s">
        <v>78</v>
      </c>
      <c r="AW177" s="133" t="s">
        <v>90</v>
      </c>
      <c r="AX177" s="133" t="s">
        <v>70</v>
      </c>
      <c r="AY177" s="133" t="s">
        <v>122</v>
      </c>
    </row>
    <row r="178" spans="2:51" s="6" customFormat="1" ht="15.75" customHeight="1">
      <c r="B178" s="131"/>
      <c r="D178" s="132" t="s">
        <v>135</v>
      </c>
      <c r="E178" s="133"/>
      <c r="F178" s="134" t="s">
        <v>156</v>
      </c>
      <c r="H178" s="135">
        <v>7.291</v>
      </c>
      <c r="L178" s="131"/>
      <c r="M178" s="136"/>
      <c r="T178" s="137"/>
      <c r="AT178" s="133" t="s">
        <v>135</v>
      </c>
      <c r="AU178" s="133" t="s">
        <v>78</v>
      </c>
      <c r="AV178" s="133" t="s">
        <v>78</v>
      </c>
      <c r="AW178" s="133" t="s">
        <v>90</v>
      </c>
      <c r="AX178" s="133" t="s">
        <v>70</v>
      </c>
      <c r="AY178" s="133" t="s">
        <v>122</v>
      </c>
    </row>
    <row r="179" spans="2:51" s="6" customFormat="1" ht="15.75" customHeight="1">
      <c r="B179" s="131"/>
      <c r="D179" s="132" t="s">
        <v>135</v>
      </c>
      <c r="E179" s="133"/>
      <c r="F179" s="134" t="s">
        <v>157</v>
      </c>
      <c r="H179" s="135">
        <v>7.731</v>
      </c>
      <c r="L179" s="131"/>
      <c r="M179" s="136"/>
      <c r="T179" s="137"/>
      <c r="AT179" s="133" t="s">
        <v>135</v>
      </c>
      <c r="AU179" s="133" t="s">
        <v>78</v>
      </c>
      <c r="AV179" s="133" t="s">
        <v>78</v>
      </c>
      <c r="AW179" s="133" t="s">
        <v>90</v>
      </c>
      <c r="AX179" s="133" t="s">
        <v>70</v>
      </c>
      <c r="AY179" s="133" t="s">
        <v>122</v>
      </c>
    </row>
    <row r="180" spans="2:51" s="6" customFormat="1" ht="15.75" customHeight="1">
      <c r="B180" s="131"/>
      <c r="D180" s="132" t="s">
        <v>135</v>
      </c>
      <c r="E180" s="133"/>
      <c r="F180" s="134" t="s">
        <v>158</v>
      </c>
      <c r="H180" s="135">
        <v>7.629</v>
      </c>
      <c r="L180" s="131"/>
      <c r="M180" s="136"/>
      <c r="T180" s="137"/>
      <c r="AT180" s="133" t="s">
        <v>135</v>
      </c>
      <c r="AU180" s="133" t="s">
        <v>78</v>
      </c>
      <c r="AV180" s="133" t="s">
        <v>78</v>
      </c>
      <c r="AW180" s="133" t="s">
        <v>90</v>
      </c>
      <c r="AX180" s="133" t="s">
        <v>70</v>
      </c>
      <c r="AY180" s="133" t="s">
        <v>122</v>
      </c>
    </row>
    <row r="181" spans="2:51" s="6" customFormat="1" ht="15.75" customHeight="1">
      <c r="B181" s="131"/>
      <c r="D181" s="132" t="s">
        <v>135</v>
      </c>
      <c r="E181" s="133"/>
      <c r="F181" s="134" t="s">
        <v>159</v>
      </c>
      <c r="H181" s="135">
        <v>8.141</v>
      </c>
      <c r="L181" s="131"/>
      <c r="M181" s="136"/>
      <c r="T181" s="137"/>
      <c r="AT181" s="133" t="s">
        <v>135</v>
      </c>
      <c r="AU181" s="133" t="s">
        <v>78</v>
      </c>
      <c r="AV181" s="133" t="s">
        <v>78</v>
      </c>
      <c r="AW181" s="133" t="s">
        <v>90</v>
      </c>
      <c r="AX181" s="133" t="s">
        <v>70</v>
      </c>
      <c r="AY181" s="133" t="s">
        <v>122</v>
      </c>
    </row>
    <row r="182" spans="2:51" s="6" customFormat="1" ht="15.75" customHeight="1">
      <c r="B182" s="131"/>
      <c r="D182" s="132" t="s">
        <v>135</v>
      </c>
      <c r="E182" s="133"/>
      <c r="F182" s="134" t="s">
        <v>160</v>
      </c>
      <c r="H182" s="135">
        <v>7.987</v>
      </c>
      <c r="L182" s="131"/>
      <c r="M182" s="136"/>
      <c r="T182" s="137"/>
      <c r="AT182" s="133" t="s">
        <v>135</v>
      </c>
      <c r="AU182" s="133" t="s">
        <v>78</v>
      </c>
      <c r="AV182" s="133" t="s">
        <v>78</v>
      </c>
      <c r="AW182" s="133" t="s">
        <v>90</v>
      </c>
      <c r="AX182" s="133" t="s">
        <v>70</v>
      </c>
      <c r="AY182" s="133" t="s">
        <v>122</v>
      </c>
    </row>
    <row r="183" spans="2:51" s="6" customFormat="1" ht="15.75" customHeight="1">
      <c r="B183" s="131"/>
      <c r="D183" s="132" t="s">
        <v>135</v>
      </c>
      <c r="E183" s="133"/>
      <c r="F183" s="134" t="s">
        <v>161</v>
      </c>
      <c r="H183" s="135">
        <v>8.499</v>
      </c>
      <c r="L183" s="131"/>
      <c r="M183" s="136"/>
      <c r="T183" s="137"/>
      <c r="AT183" s="133" t="s">
        <v>135</v>
      </c>
      <c r="AU183" s="133" t="s">
        <v>78</v>
      </c>
      <c r="AV183" s="133" t="s">
        <v>78</v>
      </c>
      <c r="AW183" s="133" t="s">
        <v>90</v>
      </c>
      <c r="AX183" s="133" t="s">
        <v>70</v>
      </c>
      <c r="AY183" s="133" t="s">
        <v>122</v>
      </c>
    </row>
    <row r="184" spans="2:51" s="6" customFormat="1" ht="15.75" customHeight="1">
      <c r="B184" s="131"/>
      <c r="D184" s="132" t="s">
        <v>135</v>
      </c>
      <c r="E184" s="133"/>
      <c r="F184" s="134" t="s">
        <v>162</v>
      </c>
      <c r="H184" s="135">
        <v>8.192</v>
      </c>
      <c r="L184" s="131"/>
      <c r="M184" s="136"/>
      <c r="T184" s="137"/>
      <c r="AT184" s="133" t="s">
        <v>135</v>
      </c>
      <c r="AU184" s="133" t="s">
        <v>78</v>
      </c>
      <c r="AV184" s="133" t="s">
        <v>78</v>
      </c>
      <c r="AW184" s="133" t="s">
        <v>90</v>
      </c>
      <c r="AX184" s="133" t="s">
        <v>70</v>
      </c>
      <c r="AY184" s="133" t="s">
        <v>122</v>
      </c>
    </row>
    <row r="185" spans="2:51" s="6" customFormat="1" ht="15.75" customHeight="1">
      <c r="B185" s="131"/>
      <c r="D185" s="132" t="s">
        <v>135</v>
      </c>
      <c r="E185" s="133"/>
      <c r="F185" s="134" t="s">
        <v>163</v>
      </c>
      <c r="H185" s="135">
        <v>6.944</v>
      </c>
      <c r="L185" s="131"/>
      <c r="M185" s="136"/>
      <c r="T185" s="137"/>
      <c r="AT185" s="133" t="s">
        <v>135</v>
      </c>
      <c r="AU185" s="133" t="s">
        <v>78</v>
      </c>
      <c r="AV185" s="133" t="s">
        <v>78</v>
      </c>
      <c r="AW185" s="133" t="s">
        <v>90</v>
      </c>
      <c r="AX185" s="133" t="s">
        <v>70</v>
      </c>
      <c r="AY185" s="133" t="s">
        <v>122</v>
      </c>
    </row>
    <row r="186" spans="2:51" s="6" customFormat="1" ht="15.75" customHeight="1">
      <c r="B186" s="138"/>
      <c r="D186" s="132" t="s">
        <v>135</v>
      </c>
      <c r="E186" s="139"/>
      <c r="F186" s="140" t="s">
        <v>143</v>
      </c>
      <c r="H186" s="141">
        <v>80.07</v>
      </c>
      <c r="L186" s="138"/>
      <c r="M186" s="142"/>
      <c r="T186" s="143"/>
      <c r="AT186" s="139" t="s">
        <v>135</v>
      </c>
      <c r="AU186" s="139" t="s">
        <v>78</v>
      </c>
      <c r="AV186" s="139" t="s">
        <v>138</v>
      </c>
      <c r="AW186" s="139" t="s">
        <v>90</v>
      </c>
      <c r="AX186" s="139" t="s">
        <v>70</v>
      </c>
      <c r="AY186" s="139" t="s">
        <v>122</v>
      </c>
    </row>
    <row r="187" spans="2:51" s="6" customFormat="1" ht="15.75" customHeight="1">
      <c r="B187" s="131"/>
      <c r="D187" s="132" t="s">
        <v>135</v>
      </c>
      <c r="E187" s="133"/>
      <c r="F187" s="134" t="s">
        <v>231</v>
      </c>
      <c r="H187" s="135">
        <v>80.07</v>
      </c>
      <c r="L187" s="131"/>
      <c r="M187" s="136"/>
      <c r="T187" s="137"/>
      <c r="AT187" s="133" t="s">
        <v>135</v>
      </c>
      <c r="AU187" s="133" t="s">
        <v>78</v>
      </c>
      <c r="AV187" s="133" t="s">
        <v>78</v>
      </c>
      <c r="AW187" s="133" t="s">
        <v>90</v>
      </c>
      <c r="AX187" s="133" t="s">
        <v>70</v>
      </c>
      <c r="AY187" s="133" t="s">
        <v>122</v>
      </c>
    </row>
    <row r="188" spans="2:51" s="6" customFormat="1" ht="15.75" customHeight="1">
      <c r="B188" s="125"/>
      <c r="D188" s="132" t="s">
        <v>135</v>
      </c>
      <c r="E188" s="128"/>
      <c r="F188" s="127" t="s">
        <v>166</v>
      </c>
      <c r="H188" s="128"/>
      <c r="L188" s="125"/>
      <c r="M188" s="129"/>
      <c r="T188" s="130"/>
      <c r="AT188" s="128" t="s">
        <v>135</v>
      </c>
      <c r="AU188" s="128" t="s">
        <v>78</v>
      </c>
      <c r="AV188" s="128" t="s">
        <v>20</v>
      </c>
      <c r="AW188" s="128" t="s">
        <v>90</v>
      </c>
      <c r="AX188" s="128" t="s">
        <v>70</v>
      </c>
      <c r="AY188" s="128" t="s">
        <v>122</v>
      </c>
    </row>
    <row r="189" spans="2:51" s="6" customFormat="1" ht="15.75" customHeight="1">
      <c r="B189" s="131"/>
      <c r="D189" s="132" t="s">
        <v>135</v>
      </c>
      <c r="E189" s="133"/>
      <c r="F189" s="134" t="s">
        <v>167</v>
      </c>
      <c r="H189" s="135">
        <v>38.513</v>
      </c>
      <c r="L189" s="131"/>
      <c r="M189" s="136"/>
      <c r="T189" s="137"/>
      <c r="AT189" s="133" t="s">
        <v>135</v>
      </c>
      <c r="AU189" s="133" t="s">
        <v>78</v>
      </c>
      <c r="AV189" s="133" t="s">
        <v>78</v>
      </c>
      <c r="AW189" s="133" t="s">
        <v>90</v>
      </c>
      <c r="AX189" s="133" t="s">
        <v>70</v>
      </c>
      <c r="AY189" s="133" t="s">
        <v>122</v>
      </c>
    </row>
    <row r="190" spans="2:51" s="6" customFormat="1" ht="15.75" customHeight="1">
      <c r="B190" s="144"/>
      <c r="D190" s="132" t="s">
        <v>135</v>
      </c>
      <c r="E190" s="145"/>
      <c r="F190" s="146" t="s">
        <v>174</v>
      </c>
      <c r="H190" s="147">
        <v>198.653</v>
      </c>
      <c r="L190" s="144"/>
      <c r="M190" s="148"/>
      <c r="T190" s="149"/>
      <c r="AT190" s="145" t="s">
        <v>135</v>
      </c>
      <c r="AU190" s="145" t="s">
        <v>78</v>
      </c>
      <c r="AV190" s="145" t="s">
        <v>128</v>
      </c>
      <c r="AW190" s="145" t="s">
        <v>90</v>
      </c>
      <c r="AX190" s="145" t="s">
        <v>20</v>
      </c>
      <c r="AY190" s="145" t="s">
        <v>122</v>
      </c>
    </row>
    <row r="191" spans="2:65" s="6" customFormat="1" ht="15.75" customHeight="1">
      <c r="B191" s="19"/>
      <c r="C191" s="150" t="s">
        <v>232</v>
      </c>
      <c r="D191" s="150" t="s">
        <v>209</v>
      </c>
      <c r="E191" s="151" t="s">
        <v>233</v>
      </c>
      <c r="F191" s="152" t="s">
        <v>234</v>
      </c>
      <c r="G191" s="153" t="s">
        <v>212</v>
      </c>
      <c r="H191" s="154">
        <v>377.441</v>
      </c>
      <c r="I191" s="155"/>
      <c r="J191" s="155">
        <f>ROUND($I$191*$H$191,2)</f>
        <v>0</v>
      </c>
      <c r="K191" s="152" t="s">
        <v>133</v>
      </c>
      <c r="L191" s="156"/>
      <c r="M191" s="152"/>
      <c r="N191" s="157" t="s">
        <v>41</v>
      </c>
      <c r="Q191" s="122">
        <v>1</v>
      </c>
      <c r="R191" s="122">
        <f>$Q$191*$H$191</f>
        <v>377.441</v>
      </c>
      <c r="S191" s="122">
        <v>0</v>
      </c>
      <c r="T191" s="123">
        <f>$S$191*$H$191</f>
        <v>0</v>
      </c>
      <c r="AR191" s="73" t="s">
        <v>185</v>
      </c>
      <c r="AT191" s="73" t="s">
        <v>209</v>
      </c>
      <c r="AU191" s="73" t="s">
        <v>78</v>
      </c>
      <c r="AY191" s="6" t="s">
        <v>122</v>
      </c>
      <c r="BE191" s="124">
        <f>IF($N$191="základní",$J$191,0)</f>
        <v>0</v>
      </c>
      <c r="BF191" s="124">
        <f>IF($N$191="snížená",$J$191,0)</f>
        <v>0</v>
      </c>
      <c r="BG191" s="124">
        <f>IF($N$191="zákl. přenesená",$J$191,0)</f>
        <v>0</v>
      </c>
      <c r="BH191" s="124">
        <f>IF($N$191="sníž. přenesená",$J$191,0)</f>
        <v>0</v>
      </c>
      <c r="BI191" s="124">
        <f>IF($N$191="nulová",$J$191,0)</f>
        <v>0</v>
      </c>
      <c r="BJ191" s="73" t="s">
        <v>20</v>
      </c>
      <c r="BK191" s="124">
        <f>ROUND($I$191*$H$191,2)</f>
        <v>0</v>
      </c>
      <c r="BL191" s="73" t="s">
        <v>128</v>
      </c>
      <c r="BM191" s="73" t="s">
        <v>235</v>
      </c>
    </row>
    <row r="192" spans="2:51" s="6" customFormat="1" ht="15.75" customHeight="1">
      <c r="B192" s="131"/>
      <c r="D192" s="126" t="s">
        <v>135</v>
      </c>
      <c r="E192" s="134"/>
      <c r="F192" s="134" t="s">
        <v>236</v>
      </c>
      <c r="H192" s="135">
        <v>377.441</v>
      </c>
      <c r="L192" s="131"/>
      <c r="M192" s="136"/>
      <c r="T192" s="137"/>
      <c r="AT192" s="133" t="s">
        <v>135</v>
      </c>
      <c r="AU192" s="133" t="s">
        <v>78</v>
      </c>
      <c r="AV192" s="133" t="s">
        <v>78</v>
      </c>
      <c r="AW192" s="133" t="s">
        <v>90</v>
      </c>
      <c r="AX192" s="133" t="s">
        <v>20</v>
      </c>
      <c r="AY192" s="133" t="s">
        <v>122</v>
      </c>
    </row>
    <row r="193" spans="2:65" s="6" customFormat="1" ht="15.75" customHeight="1">
      <c r="B193" s="19"/>
      <c r="C193" s="114" t="s">
        <v>237</v>
      </c>
      <c r="D193" s="114" t="s">
        <v>124</v>
      </c>
      <c r="E193" s="115" t="s">
        <v>238</v>
      </c>
      <c r="F193" s="116" t="s">
        <v>239</v>
      </c>
      <c r="G193" s="117" t="s">
        <v>240</v>
      </c>
      <c r="H193" s="118">
        <v>2868</v>
      </c>
      <c r="I193" s="119"/>
      <c r="J193" s="119">
        <f>ROUND($I$193*$H$193,2)</f>
        <v>0</v>
      </c>
      <c r="K193" s="116" t="s">
        <v>793</v>
      </c>
      <c r="L193" s="19"/>
      <c r="M193" s="120"/>
      <c r="N193" s="121" t="s">
        <v>41</v>
      </c>
      <c r="Q193" s="122">
        <v>0</v>
      </c>
      <c r="R193" s="122">
        <f>$Q$193*$H$193</f>
        <v>0</v>
      </c>
      <c r="S193" s="122">
        <v>0</v>
      </c>
      <c r="T193" s="123">
        <f>$S$193*$H$193</f>
        <v>0</v>
      </c>
      <c r="AR193" s="73" t="s">
        <v>128</v>
      </c>
      <c r="AT193" s="73" t="s">
        <v>124</v>
      </c>
      <c r="AU193" s="73" t="s">
        <v>78</v>
      </c>
      <c r="AY193" s="6" t="s">
        <v>122</v>
      </c>
      <c r="BE193" s="124">
        <f>IF($N$193="základní",$J$193,0)</f>
        <v>0</v>
      </c>
      <c r="BF193" s="124">
        <f>IF($N$193="snížená",$J$193,0)</f>
        <v>0</v>
      </c>
      <c r="BG193" s="124">
        <f>IF($N$193="zákl. přenesená",$J$193,0)</f>
        <v>0</v>
      </c>
      <c r="BH193" s="124">
        <f>IF($N$193="sníž. přenesená",$J$193,0)</f>
        <v>0</v>
      </c>
      <c r="BI193" s="124">
        <f>IF($N$193="nulová",$J$193,0)</f>
        <v>0</v>
      </c>
      <c r="BJ193" s="73" t="s">
        <v>20</v>
      </c>
      <c r="BK193" s="124">
        <f>ROUND($I$193*$H$193,2)</f>
        <v>0</v>
      </c>
      <c r="BL193" s="73" t="s">
        <v>128</v>
      </c>
      <c r="BM193" s="73" t="s">
        <v>241</v>
      </c>
    </row>
    <row r="194" spans="2:51" s="6" customFormat="1" ht="15.75" customHeight="1">
      <c r="B194" s="125"/>
      <c r="D194" s="126" t="s">
        <v>135</v>
      </c>
      <c r="E194" s="127"/>
      <c r="F194" s="127" t="s">
        <v>136</v>
      </c>
      <c r="H194" s="128"/>
      <c r="L194" s="125"/>
      <c r="M194" s="129"/>
      <c r="T194" s="130"/>
      <c r="AT194" s="128" t="s">
        <v>135</v>
      </c>
      <c r="AU194" s="128" t="s">
        <v>78</v>
      </c>
      <c r="AV194" s="128" t="s">
        <v>20</v>
      </c>
      <c r="AW194" s="128" t="s">
        <v>90</v>
      </c>
      <c r="AX194" s="128" t="s">
        <v>70</v>
      </c>
      <c r="AY194" s="128" t="s">
        <v>122</v>
      </c>
    </row>
    <row r="195" spans="2:51" s="6" customFormat="1" ht="15.75" customHeight="1">
      <c r="B195" s="131"/>
      <c r="D195" s="132" t="s">
        <v>135</v>
      </c>
      <c r="E195" s="133"/>
      <c r="F195" s="134" t="s">
        <v>242</v>
      </c>
      <c r="H195" s="135">
        <v>2868</v>
      </c>
      <c r="L195" s="131"/>
      <c r="M195" s="136"/>
      <c r="T195" s="137"/>
      <c r="AT195" s="133" t="s">
        <v>135</v>
      </c>
      <c r="AU195" s="133" t="s">
        <v>78</v>
      </c>
      <c r="AV195" s="133" t="s">
        <v>78</v>
      </c>
      <c r="AW195" s="133" t="s">
        <v>90</v>
      </c>
      <c r="AX195" s="133" t="s">
        <v>20</v>
      </c>
      <c r="AY195" s="133" t="s">
        <v>122</v>
      </c>
    </row>
    <row r="196" spans="2:65" s="6" customFormat="1" ht="15.75" customHeight="1">
      <c r="B196" s="19"/>
      <c r="C196" s="114" t="s">
        <v>243</v>
      </c>
      <c r="D196" s="114" t="s">
        <v>124</v>
      </c>
      <c r="E196" s="115" t="s">
        <v>244</v>
      </c>
      <c r="F196" s="116" t="s">
        <v>245</v>
      </c>
      <c r="G196" s="117" t="s">
        <v>240</v>
      </c>
      <c r="H196" s="118">
        <v>734.38</v>
      </c>
      <c r="I196" s="119"/>
      <c r="J196" s="119">
        <f>ROUND($I$196*$H$196,2)</f>
        <v>0</v>
      </c>
      <c r="K196" s="116" t="s">
        <v>793</v>
      </c>
      <c r="L196" s="19"/>
      <c r="M196" s="120"/>
      <c r="N196" s="121" t="s">
        <v>41</v>
      </c>
      <c r="Q196" s="122">
        <v>0</v>
      </c>
      <c r="R196" s="122">
        <f>$Q$196*$H$196</f>
        <v>0</v>
      </c>
      <c r="S196" s="122">
        <v>0</v>
      </c>
      <c r="T196" s="123">
        <f>$S$196*$H$196</f>
        <v>0</v>
      </c>
      <c r="AR196" s="73" t="s">
        <v>128</v>
      </c>
      <c r="AT196" s="73" t="s">
        <v>124</v>
      </c>
      <c r="AU196" s="73" t="s">
        <v>78</v>
      </c>
      <c r="AY196" s="6" t="s">
        <v>122</v>
      </c>
      <c r="BE196" s="124">
        <f>IF($N$196="základní",$J$196,0)</f>
        <v>0</v>
      </c>
      <c r="BF196" s="124">
        <f>IF($N$196="snížená",$J$196,0)</f>
        <v>0</v>
      </c>
      <c r="BG196" s="124">
        <f>IF($N$196="zákl. přenesená",$J$196,0)</f>
        <v>0</v>
      </c>
      <c r="BH196" s="124">
        <f>IF($N$196="sníž. přenesená",$J$196,0)</f>
        <v>0</v>
      </c>
      <c r="BI196" s="124">
        <f>IF($N$196="nulová",$J$196,0)</f>
        <v>0</v>
      </c>
      <c r="BJ196" s="73" t="s">
        <v>20</v>
      </c>
      <c r="BK196" s="124">
        <f>ROUND($I$196*$H$196,2)</f>
        <v>0</v>
      </c>
      <c r="BL196" s="73" t="s">
        <v>128</v>
      </c>
      <c r="BM196" s="73" t="s">
        <v>246</v>
      </c>
    </row>
    <row r="197" spans="2:51" s="6" customFormat="1" ht="15.75" customHeight="1">
      <c r="B197" s="125"/>
      <c r="D197" s="126" t="s">
        <v>135</v>
      </c>
      <c r="E197" s="127"/>
      <c r="F197" s="127" t="s">
        <v>247</v>
      </c>
      <c r="H197" s="128"/>
      <c r="L197" s="125"/>
      <c r="M197" s="129"/>
      <c r="T197" s="130"/>
      <c r="AT197" s="128" t="s">
        <v>135</v>
      </c>
      <c r="AU197" s="128" t="s">
        <v>78</v>
      </c>
      <c r="AV197" s="128" t="s">
        <v>20</v>
      </c>
      <c r="AW197" s="128" t="s">
        <v>90</v>
      </c>
      <c r="AX197" s="128" t="s">
        <v>70</v>
      </c>
      <c r="AY197" s="128" t="s">
        <v>122</v>
      </c>
    </row>
    <row r="198" spans="2:51" s="6" customFormat="1" ht="15.75" customHeight="1">
      <c r="B198" s="131"/>
      <c r="D198" s="132" t="s">
        <v>135</v>
      </c>
      <c r="E198" s="133"/>
      <c r="F198" s="134" t="s">
        <v>248</v>
      </c>
      <c r="H198" s="135">
        <v>734.38</v>
      </c>
      <c r="L198" s="131"/>
      <c r="M198" s="136"/>
      <c r="T198" s="137"/>
      <c r="AT198" s="133" t="s">
        <v>135</v>
      </c>
      <c r="AU198" s="133" t="s">
        <v>78</v>
      </c>
      <c r="AV198" s="133" t="s">
        <v>78</v>
      </c>
      <c r="AW198" s="133" t="s">
        <v>90</v>
      </c>
      <c r="AX198" s="133" t="s">
        <v>70</v>
      </c>
      <c r="AY198" s="133" t="s">
        <v>122</v>
      </c>
    </row>
    <row r="199" spans="2:51" s="6" customFormat="1" ht="15.75" customHeight="1">
      <c r="B199" s="138"/>
      <c r="D199" s="132" t="s">
        <v>135</v>
      </c>
      <c r="E199" s="139"/>
      <c r="F199" s="140" t="s">
        <v>143</v>
      </c>
      <c r="H199" s="141">
        <v>734.38</v>
      </c>
      <c r="L199" s="138"/>
      <c r="M199" s="142"/>
      <c r="T199" s="143"/>
      <c r="AT199" s="139" t="s">
        <v>135</v>
      </c>
      <c r="AU199" s="139" t="s">
        <v>78</v>
      </c>
      <c r="AV199" s="139" t="s">
        <v>138</v>
      </c>
      <c r="AW199" s="139" t="s">
        <v>90</v>
      </c>
      <c r="AX199" s="139" t="s">
        <v>20</v>
      </c>
      <c r="AY199" s="139" t="s">
        <v>122</v>
      </c>
    </row>
    <row r="200" spans="2:65" s="6" customFormat="1" ht="27" customHeight="1">
      <c r="B200" s="19"/>
      <c r="C200" s="114" t="s">
        <v>249</v>
      </c>
      <c r="D200" s="114" t="s">
        <v>124</v>
      </c>
      <c r="E200" s="115" t="s">
        <v>250</v>
      </c>
      <c r="F200" s="116" t="s">
        <v>251</v>
      </c>
      <c r="G200" s="117" t="s">
        <v>240</v>
      </c>
      <c r="H200" s="118">
        <v>100</v>
      </c>
      <c r="I200" s="119"/>
      <c r="J200" s="119">
        <f>ROUND($I$200*$H$200,2)</f>
        <v>0</v>
      </c>
      <c r="K200" s="116" t="s">
        <v>793</v>
      </c>
      <c r="L200" s="19"/>
      <c r="M200" s="120"/>
      <c r="N200" s="121" t="s">
        <v>41</v>
      </c>
      <c r="Q200" s="122">
        <v>0</v>
      </c>
      <c r="R200" s="122">
        <f>$Q$200*$H$200</f>
        <v>0</v>
      </c>
      <c r="S200" s="122">
        <v>0</v>
      </c>
      <c r="T200" s="123">
        <f>$S$200*$H$200</f>
        <v>0</v>
      </c>
      <c r="AR200" s="73" t="s">
        <v>128</v>
      </c>
      <c r="AT200" s="73" t="s">
        <v>124</v>
      </c>
      <c r="AU200" s="73" t="s">
        <v>78</v>
      </c>
      <c r="AY200" s="6" t="s">
        <v>122</v>
      </c>
      <c r="BE200" s="124">
        <f>IF($N$200="základní",$J$200,0)</f>
        <v>0</v>
      </c>
      <c r="BF200" s="124">
        <f>IF($N$200="snížená",$J$200,0)</f>
        <v>0</v>
      </c>
      <c r="BG200" s="124">
        <f>IF($N$200="zákl. přenesená",$J$200,0)</f>
        <v>0</v>
      </c>
      <c r="BH200" s="124">
        <f>IF($N$200="sníž. přenesená",$J$200,0)</f>
        <v>0</v>
      </c>
      <c r="BI200" s="124">
        <f>IF($N$200="nulová",$J$200,0)</f>
        <v>0</v>
      </c>
      <c r="BJ200" s="73" t="s">
        <v>20</v>
      </c>
      <c r="BK200" s="124">
        <f>ROUND($I$200*$H$200,2)</f>
        <v>0</v>
      </c>
      <c r="BL200" s="73" t="s">
        <v>128</v>
      </c>
      <c r="BM200" s="73" t="s">
        <v>252</v>
      </c>
    </row>
    <row r="201" spans="2:51" s="6" customFormat="1" ht="15.75" customHeight="1">
      <c r="B201" s="125"/>
      <c r="D201" s="126" t="s">
        <v>135</v>
      </c>
      <c r="E201" s="127"/>
      <c r="F201" s="127" t="s">
        <v>247</v>
      </c>
      <c r="H201" s="128"/>
      <c r="L201" s="125"/>
      <c r="M201" s="129"/>
      <c r="T201" s="130"/>
      <c r="AT201" s="128" t="s">
        <v>135</v>
      </c>
      <c r="AU201" s="128" t="s">
        <v>78</v>
      </c>
      <c r="AV201" s="128" t="s">
        <v>20</v>
      </c>
      <c r="AW201" s="128" t="s">
        <v>90</v>
      </c>
      <c r="AX201" s="128" t="s">
        <v>70</v>
      </c>
      <c r="AY201" s="128" t="s">
        <v>122</v>
      </c>
    </row>
    <row r="202" spans="2:51" s="6" customFormat="1" ht="15.75" customHeight="1">
      <c r="B202" s="125"/>
      <c r="D202" s="132" t="s">
        <v>135</v>
      </c>
      <c r="E202" s="128"/>
      <c r="F202" s="127" t="s">
        <v>253</v>
      </c>
      <c r="H202" s="128"/>
      <c r="L202" s="125"/>
      <c r="M202" s="129"/>
      <c r="T202" s="130"/>
      <c r="AT202" s="128" t="s">
        <v>135</v>
      </c>
      <c r="AU202" s="128" t="s">
        <v>78</v>
      </c>
      <c r="AV202" s="128" t="s">
        <v>20</v>
      </c>
      <c r="AW202" s="128" t="s">
        <v>90</v>
      </c>
      <c r="AX202" s="128" t="s">
        <v>70</v>
      </c>
      <c r="AY202" s="128" t="s">
        <v>122</v>
      </c>
    </row>
    <row r="203" spans="2:51" s="6" customFormat="1" ht="15.75" customHeight="1">
      <c r="B203" s="131"/>
      <c r="D203" s="132" t="s">
        <v>135</v>
      </c>
      <c r="E203" s="133"/>
      <c r="F203" s="134" t="s">
        <v>25</v>
      </c>
      <c r="H203" s="135">
        <v>100</v>
      </c>
      <c r="L203" s="131"/>
      <c r="M203" s="136"/>
      <c r="T203" s="137"/>
      <c r="AT203" s="133" t="s">
        <v>135</v>
      </c>
      <c r="AU203" s="133" t="s">
        <v>78</v>
      </c>
      <c r="AV203" s="133" t="s">
        <v>78</v>
      </c>
      <c r="AW203" s="133" t="s">
        <v>90</v>
      </c>
      <c r="AX203" s="133" t="s">
        <v>70</v>
      </c>
      <c r="AY203" s="133" t="s">
        <v>122</v>
      </c>
    </row>
    <row r="204" spans="2:51" s="6" customFormat="1" ht="15.75" customHeight="1">
      <c r="B204" s="138"/>
      <c r="D204" s="132" t="s">
        <v>135</v>
      </c>
      <c r="E204" s="139"/>
      <c r="F204" s="140" t="s">
        <v>143</v>
      </c>
      <c r="H204" s="141">
        <v>100</v>
      </c>
      <c r="L204" s="138"/>
      <c r="M204" s="142"/>
      <c r="T204" s="143"/>
      <c r="AT204" s="139" t="s">
        <v>135</v>
      </c>
      <c r="AU204" s="139" t="s">
        <v>78</v>
      </c>
      <c r="AV204" s="139" t="s">
        <v>138</v>
      </c>
      <c r="AW204" s="139" t="s">
        <v>90</v>
      </c>
      <c r="AX204" s="139" t="s">
        <v>20</v>
      </c>
      <c r="AY204" s="139" t="s">
        <v>122</v>
      </c>
    </row>
    <row r="205" spans="2:65" s="6" customFormat="1" ht="15.75" customHeight="1">
      <c r="B205" s="19"/>
      <c r="C205" s="114" t="s">
        <v>8</v>
      </c>
      <c r="D205" s="114" t="s">
        <v>124</v>
      </c>
      <c r="E205" s="115" t="s">
        <v>254</v>
      </c>
      <c r="F205" s="116" t="s">
        <v>255</v>
      </c>
      <c r="G205" s="117" t="s">
        <v>240</v>
      </c>
      <c r="H205" s="118">
        <v>734.38</v>
      </c>
      <c r="I205" s="119"/>
      <c r="J205" s="119">
        <f>ROUND($I$205*$H$205,2)</f>
        <v>0</v>
      </c>
      <c r="K205" s="116" t="s">
        <v>133</v>
      </c>
      <c r="L205" s="19"/>
      <c r="M205" s="120"/>
      <c r="N205" s="121" t="s">
        <v>41</v>
      </c>
      <c r="Q205" s="122">
        <v>0.00356</v>
      </c>
      <c r="R205" s="122">
        <f>$Q$205*$H$205</f>
        <v>2.6143927999999996</v>
      </c>
      <c r="S205" s="122">
        <v>0</v>
      </c>
      <c r="T205" s="123">
        <f>$S$205*$H$205</f>
        <v>0</v>
      </c>
      <c r="AR205" s="73" t="s">
        <v>128</v>
      </c>
      <c r="AT205" s="73" t="s">
        <v>124</v>
      </c>
      <c r="AU205" s="73" t="s">
        <v>78</v>
      </c>
      <c r="AY205" s="6" t="s">
        <v>122</v>
      </c>
      <c r="BE205" s="124">
        <f>IF($N$205="základní",$J$205,0)</f>
        <v>0</v>
      </c>
      <c r="BF205" s="124">
        <f>IF($N$205="snížená",$J$205,0)</f>
        <v>0</v>
      </c>
      <c r="BG205" s="124">
        <f>IF($N$205="zákl. přenesená",$J$205,0)</f>
        <v>0</v>
      </c>
      <c r="BH205" s="124">
        <f>IF($N$205="sníž. přenesená",$J$205,0)</f>
        <v>0</v>
      </c>
      <c r="BI205" s="124">
        <f>IF($N$205="nulová",$J$205,0)</f>
        <v>0</v>
      </c>
      <c r="BJ205" s="73" t="s">
        <v>20</v>
      </c>
      <c r="BK205" s="124">
        <f>ROUND($I$205*$H$205,2)</f>
        <v>0</v>
      </c>
      <c r="BL205" s="73" t="s">
        <v>128</v>
      </c>
      <c r="BM205" s="73" t="s">
        <v>256</v>
      </c>
    </row>
    <row r="206" spans="2:51" s="6" customFormat="1" ht="15.75" customHeight="1">
      <c r="B206" s="125"/>
      <c r="D206" s="126" t="s">
        <v>135</v>
      </c>
      <c r="E206" s="127"/>
      <c r="F206" s="127" t="s">
        <v>247</v>
      </c>
      <c r="H206" s="128"/>
      <c r="L206" s="125"/>
      <c r="M206" s="129"/>
      <c r="T206" s="130"/>
      <c r="AT206" s="128" t="s">
        <v>135</v>
      </c>
      <c r="AU206" s="128" t="s">
        <v>78</v>
      </c>
      <c r="AV206" s="128" t="s">
        <v>20</v>
      </c>
      <c r="AW206" s="128" t="s">
        <v>90</v>
      </c>
      <c r="AX206" s="128" t="s">
        <v>70</v>
      </c>
      <c r="AY206" s="128" t="s">
        <v>122</v>
      </c>
    </row>
    <row r="207" spans="2:51" s="6" customFormat="1" ht="15.75" customHeight="1">
      <c r="B207" s="131"/>
      <c r="D207" s="132" t="s">
        <v>135</v>
      </c>
      <c r="E207" s="133"/>
      <c r="F207" s="134" t="s">
        <v>248</v>
      </c>
      <c r="H207" s="135">
        <v>734.38</v>
      </c>
      <c r="L207" s="131"/>
      <c r="M207" s="136"/>
      <c r="T207" s="137"/>
      <c r="AT207" s="133" t="s">
        <v>135</v>
      </c>
      <c r="AU207" s="133" t="s">
        <v>78</v>
      </c>
      <c r="AV207" s="133" t="s">
        <v>78</v>
      </c>
      <c r="AW207" s="133" t="s">
        <v>90</v>
      </c>
      <c r="AX207" s="133" t="s">
        <v>20</v>
      </c>
      <c r="AY207" s="133" t="s">
        <v>122</v>
      </c>
    </row>
    <row r="208" spans="2:51" s="6" customFormat="1" ht="15.75" customHeight="1">
      <c r="B208" s="138"/>
      <c r="D208" s="132" t="s">
        <v>135</v>
      </c>
      <c r="E208" s="139"/>
      <c r="F208" s="140" t="s">
        <v>143</v>
      </c>
      <c r="H208" s="141">
        <v>734.38</v>
      </c>
      <c r="L208" s="138"/>
      <c r="M208" s="142"/>
      <c r="T208" s="143"/>
      <c r="AT208" s="139" t="s">
        <v>135</v>
      </c>
      <c r="AU208" s="139" t="s">
        <v>78</v>
      </c>
      <c r="AV208" s="139" t="s">
        <v>138</v>
      </c>
      <c r="AW208" s="139" t="s">
        <v>90</v>
      </c>
      <c r="AX208" s="139" t="s">
        <v>70</v>
      </c>
      <c r="AY208" s="139" t="s">
        <v>122</v>
      </c>
    </row>
    <row r="209" spans="2:65" s="6" customFormat="1" ht="15.75" customHeight="1">
      <c r="B209" s="19"/>
      <c r="C209" s="150" t="s">
        <v>257</v>
      </c>
      <c r="D209" s="150" t="s">
        <v>209</v>
      </c>
      <c r="E209" s="151" t="s">
        <v>258</v>
      </c>
      <c r="F209" s="152" t="s">
        <v>259</v>
      </c>
      <c r="G209" s="153" t="s">
        <v>260</v>
      </c>
      <c r="H209" s="154">
        <v>22.031</v>
      </c>
      <c r="I209" s="155"/>
      <c r="J209" s="155">
        <f>ROUND($I$209*$H$209,2)</f>
        <v>0</v>
      </c>
      <c r="K209" s="116" t="s">
        <v>793</v>
      </c>
      <c r="L209" s="156"/>
      <c r="M209" s="152"/>
      <c r="N209" s="157" t="s">
        <v>41</v>
      </c>
      <c r="Q209" s="122">
        <v>0.001</v>
      </c>
      <c r="R209" s="122">
        <f>$Q$209*$H$209</f>
        <v>0.022031</v>
      </c>
      <c r="S209" s="122">
        <v>0</v>
      </c>
      <c r="T209" s="123">
        <f>$S$209*$H$209</f>
        <v>0</v>
      </c>
      <c r="AR209" s="73" t="s">
        <v>185</v>
      </c>
      <c r="AT209" s="73" t="s">
        <v>209</v>
      </c>
      <c r="AU209" s="73" t="s">
        <v>78</v>
      </c>
      <c r="AY209" s="6" t="s">
        <v>122</v>
      </c>
      <c r="BE209" s="124">
        <f>IF($N$209="základní",$J$209,0)</f>
        <v>0</v>
      </c>
      <c r="BF209" s="124">
        <f>IF($N$209="snížená",$J$209,0)</f>
        <v>0</v>
      </c>
      <c r="BG209" s="124">
        <f>IF($N$209="zákl. přenesená",$J$209,0)</f>
        <v>0</v>
      </c>
      <c r="BH209" s="124">
        <f>IF($N$209="sníž. přenesená",$J$209,0)</f>
        <v>0</v>
      </c>
      <c r="BI209" s="124">
        <f>IF($N$209="nulová",$J$209,0)</f>
        <v>0</v>
      </c>
      <c r="BJ209" s="73" t="s">
        <v>20</v>
      </c>
      <c r="BK209" s="124">
        <f>ROUND($I$209*$H$209,2)</f>
        <v>0</v>
      </c>
      <c r="BL209" s="73" t="s">
        <v>128</v>
      </c>
      <c r="BM209" s="73" t="s">
        <v>261</v>
      </c>
    </row>
    <row r="210" spans="2:51" s="6" customFormat="1" ht="15.75" customHeight="1">
      <c r="B210" s="131"/>
      <c r="D210" s="126" t="s">
        <v>135</v>
      </c>
      <c r="E210" s="134"/>
      <c r="F210" s="134" t="s">
        <v>262</v>
      </c>
      <c r="H210" s="135">
        <v>22.031</v>
      </c>
      <c r="L210" s="131"/>
      <c r="M210" s="136"/>
      <c r="T210" s="137"/>
      <c r="AT210" s="133" t="s">
        <v>135</v>
      </c>
      <c r="AU210" s="133" t="s">
        <v>78</v>
      </c>
      <c r="AV210" s="133" t="s">
        <v>78</v>
      </c>
      <c r="AW210" s="133" t="s">
        <v>90</v>
      </c>
      <c r="AX210" s="133" t="s">
        <v>20</v>
      </c>
      <c r="AY210" s="133" t="s">
        <v>122</v>
      </c>
    </row>
    <row r="211" spans="2:63" s="103" customFormat="1" ht="30.75" customHeight="1">
      <c r="B211" s="104"/>
      <c r="D211" s="105" t="s">
        <v>69</v>
      </c>
      <c r="E211" s="112" t="s">
        <v>78</v>
      </c>
      <c r="F211" s="112" t="s">
        <v>263</v>
      </c>
      <c r="J211" s="113">
        <f>$BK$211</f>
        <v>0</v>
      </c>
      <c r="L211" s="104"/>
      <c r="M211" s="108"/>
      <c r="P211" s="109">
        <f>SUM($P$212:$P$216)</f>
        <v>0</v>
      </c>
      <c r="R211" s="109">
        <f>SUM($R$212:$R$216)</f>
        <v>3.3875999999999995</v>
      </c>
      <c r="T211" s="110">
        <f>SUM($T$212:$T$216)</f>
        <v>0</v>
      </c>
      <c r="AR211" s="105" t="s">
        <v>20</v>
      </c>
      <c r="AT211" s="105" t="s">
        <v>69</v>
      </c>
      <c r="AU211" s="105" t="s">
        <v>20</v>
      </c>
      <c r="AY211" s="105" t="s">
        <v>122</v>
      </c>
      <c r="BK211" s="111">
        <f>SUM($BK$212:$BK$216)</f>
        <v>0</v>
      </c>
    </row>
    <row r="212" spans="2:65" s="6" customFormat="1" ht="15.75" customHeight="1">
      <c r="B212" s="19"/>
      <c r="C212" s="114" t="s">
        <v>264</v>
      </c>
      <c r="D212" s="114" t="s">
        <v>124</v>
      </c>
      <c r="E212" s="115" t="s">
        <v>265</v>
      </c>
      <c r="F212" s="116" t="s">
        <v>266</v>
      </c>
      <c r="G212" s="117" t="s">
        <v>132</v>
      </c>
      <c r="H212" s="118">
        <v>1.5</v>
      </c>
      <c r="I212" s="119"/>
      <c r="J212" s="119">
        <f>ROUND($I$212*$H$212,2)</f>
        <v>0</v>
      </c>
      <c r="K212" s="116" t="s">
        <v>133</v>
      </c>
      <c r="L212" s="19"/>
      <c r="M212" s="120"/>
      <c r="N212" s="121" t="s">
        <v>41</v>
      </c>
      <c r="Q212" s="122">
        <v>2.25634</v>
      </c>
      <c r="R212" s="122">
        <f>$Q$212*$H$212</f>
        <v>3.3845099999999997</v>
      </c>
      <c r="S212" s="122">
        <v>0</v>
      </c>
      <c r="T212" s="123">
        <f>$S$212*$H$212</f>
        <v>0</v>
      </c>
      <c r="AR212" s="73" t="s">
        <v>128</v>
      </c>
      <c r="AT212" s="73" t="s">
        <v>124</v>
      </c>
      <c r="AU212" s="73" t="s">
        <v>78</v>
      </c>
      <c r="AY212" s="6" t="s">
        <v>122</v>
      </c>
      <c r="BE212" s="124">
        <f>IF($N$212="základní",$J$212,0)</f>
        <v>0</v>
      </c>
      <c r="BF212" s="124">
        <f>IF($N$212="snížená",$J$212,0)</f>
        <v>0</v>
      </c>
      <c r="BG212" s="124">
        <f>IF($N$212="zákl. přenesená",$J$212,0)</f>
        <v>0</v>
      </c>
      <c r="BH212" s="124">
        <f>IF($N$212="sníž. přenesená",$J$212,0)</f>
        <v>0</v>
      </c>
      <c r="BI212" s="124">
        <f>IF($N$212="nulová",$J$212,0)</f>
        <v>0</v>
      </c>
      <c r="BJ212" s="73" t="s">
        <v>20</v>
      </c>
      <c r="BK212" s="124">
        <f>ROUND($I$212*$H$212,2)</f>
        <v>0</v>
      </c>
      <c r="BL212" s="73" t="s">
        <v>128</v>
      </c>
      <c r="BM212" s="73" t="s">
        <v>267</v>
      </c>
    </row>
    <row r="213" spans="2:51" s="6" customFormat="1" ht="15.75" customHeight="1">
      <c r="B213" s="131"/>
      <c r="D213" s="126" t="s">
        <v>135</v>
      </c>
      <c r="E213" s="134"/>
      <c r="F213" s="134" t="s">
        <v>268</v>
      </c>
      <c r="H213" s="135">
        <v>1.5</v>
      </c>
      <c r="L213" s="131"/>
      <c r="M213" s="136"/>
      <c r="T213" s="137"/>
      <c r="AT213" s="133" t="s">
        <v>135</v>
      </c>
      <c r="AU213" s="133" t="s">
        <v>78</v>
      </c>
      <c r="AV213" s="133" t="s">
        <v>78</v>
      </c>
      <c r="AW213" s="133" t="s">
        <v>90</v>
      </c>
      <c r="AX213" s="133" t="s">
        <v>20</v>
      </c>
      <c r="AY213" s="133" t="s">
        <v>122</v>
      </c>
    </row>
    <row r="214" spans="2:65" s="6" customFormat="1" ht="15.75" customHeight="1">
      <c r="B214" s="19"/>
      <c r="C214" s="114" t="s">
        <v>269</v>
      </c>
      <c r="D214" s="114" t="s">
        <v>124</v>
      </c>
      <c r="E214" s="115" t="s">
        <v>270</v>
      </c>
      <c r="F214" s="116" t="s">
        <v>271</v>
      </c>
      <c r="G214" s="117" t="s">
        <v>240</v>
      </c>
      <c r="H214" s="118">
        <v>3</v>
      </c>
      <c r="I214" s="119"/>
      <c r="J214" s="119">
        <f>ROUND($I$214*$H$214,2)</f>
        <v>0</v>
      </c>
      <c r="K214" s="116" t="s">
        <v>133</v>
      </c>
      <c r="L214" s="19"/>
      <c r="M214" s="120"/>
      <c r="N214" s="121" t="s">
        <v>41</v>
      </c>
      <c r="Q214" s="122">
        <v>0.00103</v>
      </c>
      <c r="R214" s="122">
        <f>$Q$214*$H$214</f>
        <v>0.0030900000000000003</v>
      </c>
      <c r="S214" s="122">
        <v>0</v>
      </c>
      <c r="T214" s="123">
        <f>$S$214*$H$214</f>
        <v>0</v>
      </c>
      <c r="AR214" s="73" t="s">
        <v>128</v>
      </c>
      <c r="AT214" s="73" t="s">
        <v>124</v>
      </c>
      <c r="AU214" s="73" t="s">
        <v>78</v>
      </c>
      <c r="AY214" s="6" t="s">
        <v>122</v>
      </c>
      <c r="BE214" s="124">
        <f>IF($N$214="základní",$J$214,0)</f>
        <v>0</v>
      </c>
      <c r="BF214" s="124">
        <f>IF($N$214="snížená",$J$214,0)</f>
        <v>0</v>
      </c>
      <c r="BG214" s="124">
        <f>IF($N$214="zákl. přenesená",$J$214,0)</f>
        <v>0</v>
      </c>
      <c r="BH214" s="124">
        <f>IF($N$214="sníž. přenesená",$J$214,0)</f>
        <v>0</v>
      </c>
      <c r="BI214" s="124">
        <f>IF($N$214="nulová",$J$214,0)</f>
        <v>0</v>
      </c>
      <c r="BJ214" s="73" t="s">
        <v>20</v>
      </c>
      <c r="BK214" s="124">
        <f>ROUND($I$214*$H$214,2)</f>
        <v>0</v>
      </c>
      <c r="BL214" s="73" t="s">
        <v>128</v>
      </c>
      <c r="BM214" s="73" t="s">
        <v>272</v>
      </c>
    </row>
    <row r="215" spans="2:51" s="6" customFormat="1" ht="15.75" customHeight="1">
      <c r="B215" s="131"/>
      <c r="D215" s="126" t="s">
        <v>135</v>
      </c>
      <c r="E215" s="134"/>
      <c r="F215" s="134" t="s">
        <v>273</v>
      </c>
      <c r="H215" s="135">
        <v>3</v>
      </c>
      <c r="L215" s="131"/>
      <c r="M215" s="136"/>
      <c r="T215" s="137"/>
      <c r="AT215" s="133" t="s">
        <v>135</v>
      </c>
      <c r="AU215" s="133" t="s">
        <v>78</v>
      </c>
      <c r="AV215" s="133" t="s">
        <v>78</v>
      </c>
      <c r="AW215" s="133" t="s">
        <v>90</v>
      </c>
      <c r="AX215" s="133" t="s">
        <v>20</v>
      </c>
      <c r="AY215" s="133" t="s">
        <v>122</v>
      </c>
    </row>
    <row r="216" spans="2:65" s="6" customFormat="1" ht="15.75" customHeight="1">
      <c r="B216" s="19"/>
      <c r="C216" s="114" t="s">
        <v>274</v>
      </c>
      <c r="D216" s="114" t="s">
        <v>124</v>
      </c>
      <c r="E216" s="115" t="s">
        <v>275</v>
      </c>
      <c r="F216" s="116" t="s">
        <v>276</v>
      </c>
      <c r="G216" s="117" t="s">
        <v>240</v>
      </c>
      <c r="H216" s="118">
        <v>3</v>
      </c>
      <c r="I216" s="119"/>
      <c r="J216" s="119">
        <f>ROUND($I$216*$H$216,2)</f>
        <v>0</v>
      </c>
      <c r="K216" s="116" t="s">
        <v>133</v>
      </c>
      <c r="L216" s="19"/>
      <c r="M216" s="120"/>
      <c r="N216" s="121" t="s">
        <v>41</v>
      </c>
      <c r="Q216" s="122">
        <v>0</v>
      </c>
      <c r="R216" s="122">
        <f>$Q$216*$H$216</f>
        <v>0</v>
      </c>
      <c r="S216" s="122">
        <v>0</v>
      </c>
      <c r="T216" s="123">
        <f>$S$216*$H$216</f>
        <v>0</v>
      </c>
      <c r="AR216" s="73" t="s">
        <v>128</v>
      </c>
      <c r="AT216" s="73" t="s">
        <v>124</v>
      </c>
      <c r="AU216" s="73" t="s">
        <v>78</v>
      </c>
      <c r="AY216" s="6" t="s">
        <v>122</v>
      </c>
      <c r="BE216" s="124">
        <f>IF($N$216="základní",$J$216,0)</f>
        <v>0</v>
      </c>
      <c r="BF216" s="124">
        <f>IF($N$216="snížená",$J$216,0)</f>
        <v>0</v>
      </c>
      <c r="BG216" s="124">
        <f>IF($N$216="zákl. přenesená",$J$216,0)</f>
        <v>0</v>
      </c>
      <c r="BH216" s="124">
        <f>IF($N$216="sníž. přenesená",$J$216,0)</f>
        <v>0</v>
      </c>
      <c r="BI216" s="124">
        <f>IF($N$216="nulová",$J$216,0)</f>
        <v>0</v>
      </c>
      <c r="BJ216" s="73" t="s">
        <v>20</v>
      </c>
      <c r="BK216" s="124">
        <f>ROUND($I$216*$H$216,2)</f>
        <v>0</v>
      </c>
      <c r="BL216" s="73" t="s">
        <v>128</v>
      </c>
      <c r="BM216" s="73" t="s">
        <v>277</v>
      </c>
    </row>
    <row r="217" spans="2:63" s="103" customFormat="1" ht="30.75" customHeight="1">
      <c r="B217" s="104"/>
      <c r="D217" s="105" t="s">
        <v>69</v>
      </c>
      <c r="E217" s="112" t="s">
        <v>147</v>
      </c>
      <c r="F217" s="112" t="s">
        <v>278</v>
      </c>
      <c r="J217" s="113">
        <f>$BK$217</f>
        <v>0</v>
      </c>
      <c r="L217" s="104"/>
      <c r="M217" s="108"/>
      <c r="P217" s="109">
        <v>0</v>
      </c>
      <c r="R217" s="109">
        <v>0</v>
      </c>
      <c r="T217" s="110">
        <v>0</v>
      </c>
      <c r="AR217" s="105" t="s">
        <v>20</v>
      </c>
      <c r="AT217" s="105" t="s">
        <v>69</v>
      </c>
      <c r="AU217" s="105" t="s">
        <v>20</v>
      </c>
      <c r="AY217" s="105" t="s">
        <v>122</v>
      </c>
      <c r="BK217" s="111">
        <v>0</v>
      </c>
    </row>
    <row r="218" spans="2:63" s="103" customFormat="1" ht="21" customHeight="1">
      <c r="B218" s="104"/>
      <c r="D218" s="105" t="s">
        <v>69</v>
      </c>
      <c r="E218" s="112" t="s">
        <v>279</v>
      </c>
      <c r="F218" s="112" t="s">
        <v>280</v>
      </c>
      <c r="J218" s="113">
        <f>$BK$218</f>
        <v>0</v>
      </c>
      <c r="L218" s="104"/>
      <c r="M218" s="108"/>
      <c r="P218" s="109">
        <f>SUM($P$219:$P$283)</f>
        <v>0</v>
      </c>
      <c r="R218" s="109">
        <f>SUM($R$219:$R$283)</f>
        <v>185.39549059999996</v>
      </c>
      <c r="T218" s="110">
        <f>SUM($T$219:$T$283)</f>
        <v>0</v>
      </c>
      <c r="AR218" s="105" t="s">
        <v>20</v>
      </c>
      <c r="AT218" s="105" t="s">
        <v>69</v>
      </c>
      <c r="AU218" s="105" t="s">
        <v>20</v>
      </c>
      <c r="AY218" s="105" t="s">
        <v>122</v>
      </c>
      <c r="BK218" s="111">
        <f>SUM($BK$219:$BK$283)</f>
        <v>0</v>
      </c>
    </row>
    <row r="219" spans="2:65" s="6" customFormat="1" ht="27" customHeight="1">
      <c r="B219" s="19"/>
      <c r="C219" s="117" t="s">
        <v>281</v>
      </c>
      <c r="D219" s="117" t="s">
        <v>124</v>
      </c>
      <c r="E219" s="115" t="s">
        <v>282</v>
      </c>
      <c r="F219" s="116" t="s">
        <v>780</v>
      </c>
      <c r="G219" s="117" t="s">
        <v>240</v>
      </c>
      <c r="H219" s="118">
        <v>918</v>
      </c>
      <c r="I219" s="119"/>
      <c r="J219" s="119">
        <f>ROUND($I$219*$H$219,2)</f>
        <v>0</v>
      </c>
      <c r="K219" s="116" t="s">
        <v>793</v>
      </c>
      <c r="L219" s="19"/>
      <c r="M219" s="120"/>
      <c r="N219" s="121" t="s">
        <v>41</v>
      </c>
      <c r="Q219" s="122">
        <v>0.036</v>
      </c>
      <c r="R219" s="122">
        <f>$Q$219*$H$219</f>
        <v>33.047999999999995</v>
      </c>
      <c r="S219" s="122">
        <v>0</v>
      </c>
      <c r="T219" s="123">
        <f>$S$219*$H$219</f>
        <v>0</v>
      </c>
      <c r="AR219" s="73" t="s">
        <v>128</v>
      </c>
      <c r="AT219" s="73" t="s">
        <v>124</v>
      </c>
      <c r="AU219" s="73" t="s">
        <v>78</v>
      </c>
      <c r="AY219" s="73" t="s">
        <v>122</v>
      </c>
      <c r="BE219" s="124">
        <f>IF($N$219="základní",$J$219,0)</f>
        <v>0</v>
      </c>
      <c r="BF219" s="124">
        <f>IF($N$219="snížená",$J$219,0)</f>
        <v>0</v>
      </c>
      <c r="BG219" s="124">
        <f>IF($N$219="zákl. přenesená",$J$219,0)</f>
        <v>0</v>
      </c>
      <c r="BH219" s="124">
        <f>IF($N$219="sníž. přenesená",$J$219,0)</f>
        <v>0</v>
      </c>
      <c r="BI219" s="124">
        <f>IF($N$219="nulová",$J$219,0)</f>
        <v>0</v>
      </c>
      <c r="BJ219" s="73" t="s">
        <v>20</v>
      </c>
      <c r="BK219" s="124">
        <f>ROUND($I$219*$H$219,2)</f>
        <v>0</v>
      </c>
      <c r="BL219" s="73" t="s">
        <v>128</v>
      </c>
      <c r="BM219" s="73" t="s">
        <v>283</v>
      </c>
    </row>
    <row r="220" spans="2:51" s="6" customFormat="1" ht="15.75" customHeight="1">
      <c r="B220" s="125"/>
      <c r="D220" s="126" t="s">
        <v>135</v>
      </c>
      <c r="E220" s="127"/>
      <c r="F220" s="127" t="s">
        <v>284</v>
      </c>
      <c r="H220" s="128"/>
      <c r="L220" s="125"/>
      <c r="M220" s="129"/>
      <c r="T220" s="130"/>
      <c r="AT220" s="128" t="s">
        <v>135</v>
      </c>
      <c r="AU220" s="128" t="s">
        <v>78</v>
      </c>
      <c r="AV220" s="128" t="s">
        <v>20</v>
      </c>
      <c r="AW220" s="128" t="s">
        <v>90</v>
      </c>
      <c r="AX220" s="128" t="s">
        <v>70</v>
      </c>
      <c r="AY220" s="128" t="s">
        <v>122</v>
      </c>
    </row>
    <row r="221" spans="2:51" s="6" customFormat="1" ht="15.75" customHeight="1">
      <c r="B221" s="131"/>
      <c r="D221" s="132" t="s">
        <v>135</v>
      </c>
      <c r="E221" s="133"/>
      <c r="F221" s="134" t="s">
        <v>781</v>
      </c>
      <c r="H221" s="135">
        <v>918</v>
      </c>
      <c r="L221" s="131"/>
      <c r="M221" s="136"/>
      <c r="T221" s="137"/>
      <c r="AT221" s="133" t="s">
        <v>135</v>
      </c>
      <c r="AU221" s="133" t="s">
        <v>78</v>
      </c>
      <c r="AV221" s="133" t="s">
        <v>78</v>
      </c>
      <c r="AW221" s="133" t="s">
        <v>90</v>
      </c>
      <c r="AX221" s="133" t="s">
        <v>70</v>
      </c>
      <c r="AY221" s="133" t="s">
        <v>122</v>
      </c>
    </row>
    <row r="222" spans="2:51" s="6" customFormat="1" ht="15.75" customHeight="1">
      <c r="B222" s="144"/>
      <c r="D222" s="132" t="s">
        <v>135</v>
      </c>
      <c r="E222" s="145"/>
      <c r="F222" s="146" t="s">
        <v>174</v>
      </c>
      <c r="H222" s="147">
        <v>918</v>
      </c>
      <c r="L222" s="144"/>
      <c r="M222" s="148"/>
      <c r="T222" s="149"/>
      <c r="AT222" s="145" t="s">
        <v>135</v>
      </c>
      <c r="AU222" s="145" t="s">
        <v>78</v>
      </c>
      <c r="AV222" s="145" t="s">
        <v>128</v>
      </c>
      <c r="AW222" s="145" t="s">
        <v>90</v>
      </c>
      <c r="AX222" s="145" t="s">
        <v>20</v>
      </c>
      <c r="AY222" s="145" t="s">
        <v>122</v>
      </c>
    </row>
    <row r="223" spans="2:65" s="6" customFormat="1" ht="27" customHeight="1">
      <c r="B223" s="19"/>
      <c r="C223" s="114" t="s">
        <v>285</v>
      </c>
      <c r="D223" s="114" t="s">
        <v>124</v>
      </c>
      <c r="E223" s="115" t="s">
        <v>286</v>
      </c>
      <c r="F223" s="116" t="s">
        <v>782</v>
      </c>
      <c r="G223" s="117" t="s">
        <v>240</v>
      </c>
      <c r="H223" s="118">
        <v>918</v>
      </c>
      <c r="I223" s="119"/>
      <c r="J223" s="119">
        <f>ROUND($I$223*$H$223,2)</f>
        <v>0</v>
      </c>
      <c r="K223" s="116" t="s">
        <v>793</v>
      </c>
      <c r="L223" s="19"/>
      <c r="M223" s="120"/>
      <c r="N223" s="121" t="s">
        <v>41</v>
      </c>
      <c r="Q223" s="122">
        <v>0.02</v>
      </c>
      <c r="R223" s="122">
        <f>$Q$223*$H$223</f>
        <v>18.36</v>
      </c>
      <c r="S223" s="122">
        <v>0</v>
      </c>
      <c r="T223" s="123">
        <f>$S$223*$H$223</f>
        <v>0</v>
      </c>
      <c r="AR223" s="73" t="s">
        <v>128</v>
      </c>
      <c r="AT223" s="73" t="s">
        <v>124</v>
      </c>
      <c r="AU223" s="73" t="s">
        <v>78</v>
      </c>
      <c r="AY223" s="6" t="s">
        <v>122</v>
      </c>
      <c r="BE223" s="124">
        <f>IF($N$223="základní",$J$223,0)</f>
        <v>0</v>
      </c>
      <c r="BF223" s="124">
        <f>IF($N$223="snížená",$J$223,0)</f>
        <v>0</v>
      </c>
      <c r="BG223" s="124">
        <f>IF($N$223="zákl. přenesená",$J$223,0)</f>
        <v>0</v>
      </c>
      <c r="BH223" s="124">
        <f>IF($N$223="sníž. přenesená",$J$223,0)</f>
        <v>0</v>
      </c>
      <c r="BI223" s="124">
        <f>IF($N$223="nulová",$J$223,0)</f>
        <v>0</v>
      </c>
      <c r="BJ223" s="73" t="s">
        <v>20</v>
      </c>
      <c r="BK223" s="124">
        <f>ROUND($I$223*$H$223,2)</f>
        <v>0</v>
      </c>
      <c r="BL223" s="73" t="s">
        <v>128</v>
      </c>
      <c r="BM223" s="73" t="s">
        <v>287</v>
      </c>
    </row>
    <row r="224" spans="2:51" s="6" customFormat="1" ht="15.75" customHeight="1">
      <c r="B224" s="125"/>
      <c r="D224" s="126" t="s">
        <v>135</v>
      </c>
      <c r="E224" s="127"/>
      <c r="F224" s="127" t="s">
        <v>284</v>
      </c>
      <c r="H224" s="128"/>
      <c r="L224" s="125"/>
      <c r="M224" s="129"/>
      <c r="T224" s="130"/>
      <c r="AT224" s="128" t="s">
        <v>135</v>
      </c>
      <c r="AU224" s="128" t="s">
        <v>78</v>
      </c>
      <c r="AV224" s="128" t="s">
        <v>20</v>
      </c>
      <c r="AW224" s="128" t="s">
        <v>90</v>
      </c>
      <c r="AX224" s="128" t="s">
        <v>70</v>
      </c>
      <c r="AY224" s="128" t="s">
        <v>122</v>
      </c>
    </row>
    <row r="225" spans="2:51" s="6" customFormat="1" ht="15.75" customHeight="1">
      <c r="B225" s="131"/>
      <c r="D225" s="132" t="s">
        <v>135</v>
      </c>
      <c r="E225" s="133"/>
      <c r="F225" s="134" t="s">
        <v>781</v>
      </c>
      <c r="H225" s="135">
        <v>918</v>
      </c>
      <c r="L225" s="131"/>
      <c r="M225" s="136"/>
      <c r="T225" s="137"/>
      <c r="AT225" s="133" t="s">
        <v>135</v>
      </c>
      <c r="AU225" s="133" t="s">
        <v>78</v>
      </c>
      <c r="AV225" s="133" t="s">
        <v>78</v>
      </c>
      <c r="AW225" s="133" t="s">
        <v>90</v>
      </c>
      <c r="AX225" s="133" t="s">
        <v>20</v>
      </c>
      <c r="AY225" s="133" t="s">
        <v>122</v>
      </c>
    </row>
    <row r="226" spans="2:51" s="6" customFormat="1" ht="15.75" customHeight="1">
      <c r="B226" s="144"/>
      <c r="D226" s="132" t="s">
        <v>135</v>
      </c>
      <c r="E226" s="145"/>
      <c r="F226" s="146" t="s">
        <v>174</v>
      </c>
      <c r="H226" s="147">
        <v>918</v>
      </c>
      <c r="L226" s="144"/>
      <c r="M226" s="148"/>
      <c r="T226" s="149"/>
      <c r="AT226" s="145" t="s">
        <v>135</v>
      </c>
      <c r="AU226" s="145" t="s">
        <v>78</v>
      </c>
      <c r="AV226" s="145" t="s">
        <v>128</v>
      </c>
      <c r="AW226" s="145" t="s">
        <v>90</v>
      </c>
      <c r="AX226" s="145" t="s">
        <v>70</v>
      </c>
      <c r="AY226" s="145" t="s">
        <v>122</v>
      </c>
    </row>
    <row r="227" spans="2:65" s="6" customFormat="1" ht="15.75" customHeight="1">
      <c r="B227" s="19"/>
      <c r="C227" s="114" t="s">
        <v>288</v>
      </c>
      <c r="D227" s="114" t="s">
        <v>124</v>
      </c>
      <c r="E227" s="115" t="s">
        <v>289</v>
      </c>
      <c r="F227" s="116" t="s">
        <v>290</v>
      </c>
      <c r="G227" s="117" t="s">
        <v>240</v>
      </c>
      <c r="H227" s="118">
        <v>22.4</v>
      </c>
      <c r="I227" s="119"/>
      <c r="J227" s="119">
        <f>ROUND($I$227*$H$227,2)</f>
        <v>0</v>
      </c>
      <c r="K227" s="116" t="s">
        <v>793</v>
      </c>
      <c r="L227" s="19"/>
      <c r="M227" s="120"/>
      <c r="N227" s="121" t="s">
        <v>41</v>
      </c>
      <c r="Q227" s="122">
        <v>0.7</v>
      </c>
      <c r="R227" s="122">
        <f>$Q$227*$H$227</f>
        <v>15.679999999999998</v>
      </c>
      <c r="S227" s="122">
        <v>0</v>
      </c>
      <c r="T227" s="123">
        <f>$S$227*$H$227</f>
        <v>0</v>
      </c>
      <c r="AR227" s="73" t="s">
        <v>128</v>
      </c>
      <c r="AT227" s="73" t="s">
        <v>124</v>
      </c>
      <c r="AU227" s="73" t="s">
        <v>78</v>
      </c>
      <c r="AY227" s="6" t="s">
        <v>122</v>
      </c>
      <c r="BE227" s="124">
        <f>IF($N$227="základní",$J$227,0)</f>
        <v>0</v>
      </c>
      <c r="BF227" s="124">
        <f>IF($N$227="snížená",$J$227,0)</f>
        <v>0</v>
      </c>
      <c r="BG227" s="124">
        <f>IF($N$227="zákl. přenesená",$J$227,0)</f>
        <v>0</v>
      </c>
      <c r="BH227" s="124">
        <f>IF($N$227="sníž. přenesená",$J$227,0)</f>
        <v>0</v>
      </c>
      <c r="BI227" s="124">
        <f>IF($N$227="nulová",$J$227,0)</f>
        <v>0</v>
      </c>
      <c r="BJ227" s="73" t="s">
        <v>20</v>
      </c>
      <c r="BK227" s="124">
        <f>ROUND($I$227*$H$227,2)</f>
        <v>0</v>
      </c>
      <c r="BL227" s="73" t="s">
        <v>128</v>
      </c>
      <c r="BM227" s="73" t="s">
        <v>291</v>
      </c>
    </row>
    <row r="228" spans="2:51" s="6" customFormat="1" ht="15.75" customHeight="1">
      <c r="B228" s="125"/>
      <c r="D228" s="126" t="s">
        <v>135</v>
      </c>
      <c r="E228" s="127"/>
      <c r="F228" s="127" t="s">
        <v>247</v>
      </c>
      <c r="H228" s="128"/>
      <c r="L228" s="125"/>
      <c r="M228" s="129"/>
      <c r="T228" s="130"/>
      <c r="AT228" s="128" t="s">
        <v>135</v>
      </c>
      <c r="AU228" s="128" t="s">
        <v>78</v>
      </c>
      <c r="AV228" s="128" t="s">
        <v>20</v>
      </c>
      <c r="AW228" s="128" t="s">
        <v>90</v>
      </c>
      <c r="AX228" s="128" t="s">
        <v>70</v>
      </c>
      <c r="AY228" s="128" t="s">
        <v>122</v>
      </c>
    </row>
    <row r="229" spans="2:51" s="6" customFormat="1" ht="15.75" customHeight="1">
      <c r="B229" s="131"/>
      <c r="D229" s="132" t="s">
        <v>135</v>
      </c>
      <c r="E229" s="133"/>
      <c r="F229" s="134" t="s">
        <v>292</v>
      </c>
      <c r="H229" s="135">
        <v>22.4</v>
      </c>
      <c r="L229" s="131"/>
      <c r="M229" s="136"/>
      <c r="T229" s="137"/>
      <c r="AT229" s="133" t="s">
        <v>135</v>
      </c>
      <c r="AU229" s="133" t="s">
        <v>78</v>
      </c>
      <c r="AV229" s="133" t="s">
        <v>78</v>
      </c>
      <c r="AW229" s="133" t="s">
        <v>90</v>
      </c>
      <c r="AX229" s="133" t="s">
        <v>20</v>
      </c>
      <c r="AY229" s="133" t="s">
        <v>122</v>
      </c>
    </row>
    <row r="230" spans="2:65" s="6" customFormat="1" ht="27" customHeight="1">
      <c r="B230" s="19"/>
      <c r="C230" s="114" t="s">
        <v>293</v>
      </c>
      <c r="D230" s="114" t="s">
        <v>124</v>
      </c>
      <c r="E230" s="115" t="s">
        <v>294</v>
      </c>
      <c r="F230" s="116" t="s">
        <v>295</v>
      </c>
      <c r="G230" s="117" t="s">
        <v>240</v>
      </c>
      <c r="H230" s="118">
        <v>973.25</v>
      </c>
      <c r="I230" s="119"/>
      <c r="J230" s="119">
        <f>ROUND($I$230*$H$230,2)</f>
        <v>0</v>
      </c>
      <c r="K230" s="116" t="s">
        <v>793</v>
      </c>
      <c r="L230" s="19"/>
      <c r="M230" s="120"/>
      <c r="N230" s="121" t="s">
        <v>41</v>
      </c>
      <c r="Q230" s="122">
        <v>0.03</v>
      </c>
      <c r="R230" s="122">
        <f>$Q$230*$H$230</f>
        <v>29.197499999999998</v>
      </c>
      <c r="S230" s="122">
        <v>0</v>
      </c>
      <c r="T230" s="123">
        <f>$S$230*$H$230</f>
        <v>0</v>
      </c>
      <c r="AR230" s="73" t="s">
        <v>128</v>
      </c>
      <c r="AT230" s="73" t="s">
        <v>124</v>
      </c>
      <c r="AU230" s="73" t="s">
        <v>78</v>
      </c>
      <c r="AY230" s="6" t="s">
        <v>122</v>
      </c>
      <c r="BE230" s="124">
        <f>IF($N$230="základní",$J$230,0)</f>
        <v>0</v>
      </c>
      <c r="BF230" s="124">
        <f>IF($N$230="snížená",$J$230,0)</f>
        <v>0</v>
      </c>
      <c r="BG230" s="124">
        <f>IF($N$230="zákl. přenesená",$J$230,0)</f>
        <v>0</v>
      </c>
      <c r="BH230" s="124">
        <f>IF($N$230="sníž. přenesená",$J$230,0)</f>
        <v>0</v>
      </c>
      <c r="BI230" s="124">
        <f>IF($N$230="nulová",$J$230,0)</f>
        <v>0</v>
      </c>
      <c r="BJ230" s="73" t="s">
        <v>20</v>
      </c>
      <c r="BK230" s="124">
        <f>ROUND($I$230*$H$230,2)</f>
        <v>0</v>
      </c>
      <c r="BL230" s="73" t="s">
        <v>128</v>
      </c>
      <c r="BM230" s="73" t="s">
        <v>296</v>
      </c>
    </row>
    <row r="231" spans="2:51" s="6" customFormat="1" ht="15.75" customHeight="1">
      <c r="B231" s="125"/>
      <c r="D231" s="126" t="s">
        <v>135</v>
      </c>
      <c r="E231" s="127"/>
      <c r="F231" s="127" t="s">
        <v>297</v>
      </c>
      <c r="H231" s="128"/>
      <c r="L231" s="125"/>
      <c r="M231" s="129"/>
      <c r="T231" s="130"/>
      <c r="AT231" s="128" t="s">
        <v>135</v>
      </c>
      <c r="AU231" s="128" t="s">
        <v>78</v>
      </c>
      <c r="AV231" s="128" t="s">
        <v>20</v>
      </c>
      <c r="AW231" s="128" t="s">
        <v>90</v>
      </c>
      <c r="AX231" s="128" t="s">
        <v>70</v>
      </c>
      <c r="AY231" s="128" t="s">
        <v>122</v>
      </c>
    </row>
    <row r="232" spans="2:51" s="6" customFormat="1" ht="15.75" customHeight="1">
      <c r="B232" s="131"/>
      <c r="D232" s="132" t="s">
        <v>135</v>
      </c>
      <c r="E232" s="133"/>
      <c r="F232" s="134" t="s">
        <v>298</v>
      </c>
      <c r="H232" s="135">
        <v>973.25</v>
      </c>
      <c r="L232" s="131"/>
      <c r="M232" s="136"/>
      <c r="T232" s="137"/>
      <c r="AT232" s="133" t="s">
        <v>135</v>
      </c>
      <c r="AU232" s="133" t="s">
        <v>78</v>
      </c>
      <c r="AV232" s="133" t="s">
        <v>78</v>
      </c>
      <c r="AW232" s="133" t="s">
        <v>90</v>
      </c>
      <c r="AX232" s="133" t="s">
        <v>20</v>
      </c>
      <c r="AY232" s="133" t="s">
        <v>122</v>
      </c>
    </row>
    <row r="233" spans="2:51" s="6" customFormat="1" ht="15.75" customHeight="1">
      <c r="B233" s="138"/>
      <c r="D233" s="132" t="s">
        <v>135</v>
      </c>
      <c r="E233" s="139"/>
      <c r="F233" s="140" t="s">
        <v>143</v>
      </c>
      <c r="H233" s="141">
        <v>973.25</v>
      </c>
      <c r="L233" s="138"/>
      <c r="M233" s="142"/>
      <c r="T233" s="143"/>
      <c r="AT233" s="139" t="s">
        <v>135</v>
      </c>
      <c r="AU233" s="139" t="s">
        <v>78</v>
      </c>
      <c r="AV233" s="139" t="s">
        <v>138</v>
      </c>
      <c r="AW233" s="139" t="s">
        <v>90</v>
      </c>
      <c r="AX233" s="139" t="s">
        <v>70</v>
      </c>
      <c r="AY233" s="139" t="s">
        <v>122</v>
      </c>
    </row>
    <row r="234" spans="2:65" s="6" customFormat="1" ht="15.75" customHeight="1">
      <c r="B234" s="19"/>
      <c r="C234" s="114" t="s">
        <v>299</v>
      </c>
      <c r="D234" s="114" t="s">
        <v>124</v>
      </c>
      <c r="E234" s="115" t="s">
        <v>300</v>
      </c>
      <c r="F234" s="116" t="s">
        <v>301</v>
      </c>
      <c r="G234" s="117" t="s">
        <v>240</v>
      </c>
      <c r="H234" s="118">
        <v>59.51</v>
      </c>
      <c r="I234" s="119"/>
      <c r="J234" s="119">
        <f>ROUND($I$234*$H$234,2)</f>
        <v>0</v>
      </c>
      <c r="K234" s="116" t="s">
        <v>793</v>
      </c>
      <c r="L234" s="19"/>
      <c r="M234" s="120"/>
      <c r="N234" s="121" t="s">
        <v>41</v>
      </c>
      <c r="Q234" s="122">
        <v>0</v>
      </c>
      <c r="R234" s="122">
        <f>$Q$234*$H$234</f>
        <v>0</v>
      </c>
      <c r="S234" s="122">
        <v>0</v>
      </c>
      <c r="T234" s="123">
        <f>$S$234*$H$234</f>
        <v>0</v>
      </c>
      <c r="AR234" s="73" t="s">
        <v>128</v>
      </c>
      <c r="AT234" s="73" t="s">
        <v>124</v>
      </c>
      <c r="AU234" s="73" t="s">
        <v>78</v>
      </c>
      <c r="AY234" s="6" t="s">
        <v>122</v>
      </c>
      <c r="BE234" s="124">
        <f>IF($N$234="základní",$J$234,0)</f>
        <v>0</v>
      </c>
      <c r="BF234" s="124">
        <f>IF($N$234="snížená",$J$234,0)</f>
        <v>0</v>
      </c>
      <c r="BG234" s="124">
        <f>IF($N$234="zákl. přenesená",$J$234,0)</f>
        <v>0</v>
      </c>
      <c r="BH234" s="124">
        <f>IF($N$234="sníž. přenesená",$J$234,0)</f>
        <v>0</v>
      </c>
      <c r="BI234" s="124">
        <f>IF($N$234="nulová",$J$234,0)</f>
        <v>0</v>
      </c>
      <c r="BJ234" s="73" t="s">
        <v>20</v>
      </c>
      <c r="BK234" s="124">
        <f>ROUND($I$234*$H$234,2)</f>
        <v>0</v>
      </c>
      <c r="BL234" s="73" t="s">
        <v>128</v>
      </c>
      <c r="BM234" s="73" t="s">
        <v>302</v>
      </c>
    </row>
    <row r="235" spans="2:51" s="6" customFormat="1" ht="15.75" customHeight="1">
      <c r="B235" s="125"/>
      <c r="D235" s="126" t="s">
        <v>135</v>
      </c>
      <c r="E235" s="127"/>
      <c r="F235" s="127" t="s">
        <v>247</v>
      </c>
      <c r="H235" s="128"/>
      <c r="L235" s="125"/>
      <c r="M235" s="129"/>
      <c r="T235" s="130"/>
      <c r="AT235" s="128" t="s">
        <v>135</v>
      </c>
      <c r="AU235" s="128" t="s">
        <v>78</v>
      </c>
      <c r="AV235" s="128" t="s">
        <v>20</v>
      </c>
      <c r="AW235" s="128" t="s">
        <v>90</v>
      </c>
      <c r="AX235" s="128" t="s">
        <v>70</v>
      </c>
      <c r="AY235" s="128" t="s">
        <v>122</v>
      </c>
    </row>
    <row r="236" spans="2:51" s="6" customFormat="1" ht="15.75" customHeight="1">
      <c r="B236" s="131"/>
      <c r="D236" s="132" t="s">
        <v>135</v>
      </c>
      <c r="E236" s="133"/>
      <c r="F236" s="134" t="s">
        <v>303</v>
      </c>
      <c r="H236" s="135">
        <v>59.51</v>
      </c>
      <c r="L236" s="131"/>
      <c r="M236" s="136"/>
      <c r="T236" s="137"/>
      <c r="AT236" s="133" t="s">
        <v>135</v>
      </c>
      <c r="AU236" s="133" t="s">
        <v>78</v>
      </c>
      <c r="AV236" s="133" t="s">
        <v>78</v>
      </c>
      <c r="AW236" s="133" t="s">
        <v>90</v>
      </c>
      <c r="AX236" s="133" t="s">
        <v>20</v>
      </c>
      <c r="AY236" s="133" t="s">
        <v>122</v>
      </c>
    </row>
    <row r="237" spans="2:65" s="6" customFormat="1" ht="15.75" customHeight="1">
      <c r="B237" s="19"/>
      <c r="C237" s="114" t="s">
        <v>304</v>
      </c>
      <c r="D237" s="114" t="s">
        <v>124</v>
      </c>
      <c r="E237" s="115" t="s">
        <v>305</v>
      </c>
      <c r="F237" s="116" t="s">
        <v>306</v>
      </c>
      <c r="G237" s="117" t="s">
        <v>240</v>
      </c>
      <c r="H237" s="118">
        <v>1891.25</v>
      </c>
      <c r="I237" s="119"/>
      <c r="J237" s="119">
        <f>ROUND($I$237*$H$237,2)</f>
        <v>0</v>
      </c>
      <c r="K237" s="116" t="s">
        <v>793</v>
      </c>
      <c r="L237" s="19"/>
      <c r="M237" s="120"/>
      <c r="N237" s="121" t="s">
        <v>41</v>
      </c>
      <c r="Q237" s="122">
        <v>0</v>
      </c>
      <c r="R237" s="122">
        <f>$Q$237*$H$237</f>
        <v>0</v>
      </c>
      <c r="S237" s="122">
        <v>0</v>
      </c>
      <c r="T237" s="123">
        <f>$S$237*$H$237</f>
        <v>0</v>
      </c>
      <c r="AR237" s="73" t="s">
        <v>128</v>
      </c>
      <c r="AT237" s="73" t="s">
        <v>124</v>
      </c>
      <c r="AU237" s="73" t="s">
        <v>78</v>
      </c>
      <c r="AY237" s="6" t="s">
        <v>122</v>
      </c>
      <c r="BE237" s="124">
        <f>IF($N$237="základní",$J$237,0)</f>
        <v>0</v>
      </c>
      <c r="BF237" s="124">
        <f>IF($N$237="snížená",$J$237,0)</f>
        <v>0</v>
      </c>
      <c r="BG237" s="124">
        <f>IF($N$237="zákl. přenesená",$J$237,0)</f>
        <v>0</v>
      </c>
      <c r="BH237" s="124">
        <f>IF($N$237="sníž. přenesená",$J$237,0)</f>
        <v>0</v>
      </c>
      <c r="BI237" s="124">
        <f>IF($N$237="nulová",$J$237,0)</f>
        <v>0</v>
      </c>
      <c r="BJ237" s="73" t="s">
        <v>20</v>
      </c>
      <c r="BK237" s="124">
        <f>ROUND($I$237*$H$237,2)</f>
        <v>0</v>
      </c>
      <c r="BL237" s="73" t="s">
        <v>128</v>
      </c>
      <c r="BM237" s="73" t="s">
        <v>307</v>
      </c>
    </row>
    <row r="238" spans="2:51" s="6" customFormat="1" ht="15.75" customHeight="1">
      <c r="B238" s="125"/>
      <c r="D238" s="126" t="s">
        <v>135</v>
      </c>
      <c r="E238" s="127"/>
      <c r="F238" s="127" t="s">
        <v>297</v>
      </c>
      <c r="H238" s="128"/>
      <c r="L238" s="125"/>
      <c r="M238" s="129"/>
      <c r="T238" s="130"/>
      <c r="AT238" s="128" t="s">
        <v>135</v>
      </c>
      <c r="AU238" s="128" t="s">
        <v>78</v>
      </c>
      <c r="AV238" s="128" t="s">
        <v>20</v>
      </c>
      <c r="AW238" s="128" t="s">
        <v>90</v>
      </c>
      <c r="AX238" s="128" t="s">
        <v>70</v>
      </c>
      <c r="AY238" s="128" t="s">
        <v>122</v>
      </c>
    </row>
    <row r="239" spans="2:51" s="6" customFormat="1" ht="15.75" customHeight="1">
      <c r="B239" s="131"/>
      <c r="D239" s="132" t="s">
        <v>135</v>
      </c>
      <c r="E239" s="133"/>
      <c r="F239" s="134" t="s">
        <v>298</v>
      </c>
      <c r="H239" s="135">
        <v>973.25</v>
      </c>
      <c r="L239" s="131"/>
      <c r="M239" s="136"/>
      <c r="T239" s="137"/>
      <c r="AT239" s="133" t="s">
        <v>135</v>
      </c>
      <c r="AU239" s="133" t="s">
        <v>78</v>
      </c>
      <c r="AV239" s="133" t="s">
        <v>78</v>
      </c>
      <c r="AW239" s="133" t="s">
        <v>90</v>
      </c>
      <c r="AX239" s="133" t="s">
        <v>70</v>
      </c>
      <c r="AY239" s="133" t="s">
        <v>122</v>
      </c>
    </row>
    <row r="240" spans="2:51" s="6" customFormat="1" ht="15.75" customHeight="1">
      <c r="B240" s="131"/>
      <c r="D240" s="132" t="s">
        <v>135</v>
      </c>
      <c r="E240" s="133"/>
      <c r="F240" s="134" t="s">
        <v>781</v>
      </c>
      <c r="H240" s="135">
        <v>918</v>
      </c>
      <c r="L240" s="131"/>
      <c r="M240" s="136"/>
      <c r="T240" s="137"/>
      <c r="AT240" s="133" t="s">
        <v>135</v>
      </c>
      <c r="AU240" s="133" t="s">
        <v>78</v>
      </c>
      <c r="AV240" s="133" t="s">
        <v>78</v>
      </c>
      <c r="AW240" s="133" t="s">
        <v>90</v>
      </c>
      <c r="AX240" s="133" t="s">
        <v>70</v>
      </c>
      <c r="AY240" s="133" t="s">
        <v>122</v>
      </c>
    </row>
    <row r="241" spans="2:51" s="6" customFormat="1" ht="15.75" customHeight="1">
      <c r="B241" s="138"/>
      <c r="D241" s="132" t="s">
        <v>135</v>
      </c>
      <c r="E241" s="139"/>
      <c r="F241" s="140" t="s">
        <v>143</v>
      </c>
      <c r="H241" s="141">
        <v>1891.25</v>
      </c>
      <c r="L241" s="138"/>
      <c r="M241" s="142"/>
      <c r="T241" s="143"/>
      <c r="AT241" s="139" t="s">
        <v>135</v>
      </c>
      <c r="AU241" s="139" t="s">
        <v>78</v>
      </c>
      <c r="AV241" s="139" t="s">
        <v>138</v>
      </c>
      <c r="AW241" s="139" t="s">
        <v>90</v>
      </c>
      <c r="AX241" s="139" t="s">
        <v>20</v>
      </c>
      <c r="AY241" s="139" t="s">
        <v>122</v>
      </c>
    </row>
    <row r="242" spans="2:65" s="6" customFormat="1" ht="15.75" customHeight="1">
      <c r="B242" s="19"/>
      <c r="C242" s="114" t="s">
        <v>308</v>
      </c>
      <c r="D242" s="114" t="s">
        <v>124</v>
      </c>
      <c r="E242" s="115" t="s">
        <v>309</v>
      </c>
      <c r="F242" s="116" t="s">
        <v>310</v>
      </c>
      <c r="G242" s="117" t="s">
        <v>240</v>
      </c>
      <c r="H242" s="118">
        <v>973.25</v>
      </c>
      <c r="I242" s="119"/>
      <c r="J242" s="119">
        <f>ROUND($I$242*$H$242,2)</f>
        <v>0</v>
      </c>
      <c r="K242" s="116" t="s">
        <v>793</v>
      </c>
      <c r="L242" s="19"/>
      <c r="M242" s="120"/>
      <c r="N242" s="121" t="s">
        <v>41</v>
      </c>
      <c r="Q242" s="122">
        <v>0</v>
      </c>
      <c r="R242" s="122">
        <f>$Q$242*$H$242</f>
        <v>0</v>
      </c>
      <c r="S242" s="122">
        <v>0</v>
      </c>
      <c r="T242" s="123">
        <f>$S$242*$H$242</f>
        <v>0</v>
      </c>
      <c r="AR242" s="73" t="s">
        <v>128</v>
      </c>
      <c r="AT242" s="73" t="s">
        <v>124</v>
      </c>
      <c r="AU242" s="73" t="s">
        <v>78</v>
      </c>
      <c r="AY242" s="6" t="s">
        <v>122</v>
      </c>
      <c r="BE242" s="124">
        <f>IF($N$242="základní",$J$242,0)</f>
        <v>0</v>
      </c>
      <c r="BF242" s="124">
        <f>IF($N$242="snížená",$J$242,0)</f>
        <v>0</v>
      </c>
      <c r="BG242" s="124">
        <f>IF($N$242="zákl. přenesená",$J$242,0)</f>
        <v>0</v>
      </c>
      <c r="BH242" s="124">
        <f>IF($N$242="sníž. přenesená",$J$242,0)</f>
        <v>0</v>
      </c>
      <c r="BI242" s="124">
        <f>IF($N$242="nulová",$J$242,0)</f>
        <v>0</v>
      </c>
      <c r="BJ242" s="73" t="s">
        <v>20</v>
      </c>
      <c r="BK242" s="124">
        <f>ROUND($I$242*$H$242,2)</f>
        <v>0</v>
      </c>
      <c r="BL242" s="73" t="s">
        <v>128</v>
      </c>
      <c r="BM242" s="73" t="s">
        <v>311</v>
      </c>
    </row>
    <row r="243" spans="2:51" s="6" customFormat="1" ht="15.75" customHeight="1">
      <c r="B243" s="125"/>
      <c r="D243" s="126" t="s">
        <v>135</v>
      </c>
      <c r="E243" s="127"/>
      <c r="F243" s="127" t="s">
        <v>297</v>
      </c>
      <c r="H243" s="128"/>
      <c r="L243" s="125"/>
      <c r="M243" s="129"/>
      <c r="T243" s="130"/>
      <c r="AT243" s="128" t="s">
        <v>135</v>
      </c>
      <c r="AU243" s="128" t="s">
        <v>78</v>
      </c>
      <c r="AV243" s="128" t="s">
        <v>20</v>
      </c>
      <c r="AW243" s="128" t="s">
        <v>90</v>
      </c>
      <c r="AX243" s="128" t="s">
        <v>70</v>
      </c>
      <c r="AY243" s="128" t="s">
        <v>122</v>
      </c>
    </row>
    <row r="244" spans="2:51" s="6" customFormat="1" ht="15.75" customHeight="1">
      <c r="B244" s="131"/>
      <c r="D244" s="132" t="s">
        <v>135</v>
      </c>
      <c r="E244" s="133"/>
      <c r="F244" s="134" t="s">
        <v>298</v>
      </c>
      <c r="H244" s="135">
        <v>973.25</v>
      </c>
      <c r="L244" s="131"/>
      <c r="M244" s="136"/>
      <c r="T244" s="137"/>
      <c r="AT244" s="133" t="s">
        <v>135</v>
      </c>
      <c r="AU244" s="133" t="s">
        <v>78</v>
      </c>
      <c r="AV244" s="133" t="s">
        <v>78</v>
      </c>
      <c r="AW244" s="133" t="s">
        <v>90</v>
      </c>
      <c r="AX244" s="133" t="s">
        <v>70</v>
      </c>
      <c r="AY244" s="133" t="s">
        <v>122</v>
      </c>
    </row>
    <row r="245" spans="2:51" s="6" customFormat="1" ht="15.75" customHeight="1">
      <c r="B245" s="138"/>
      <c r="D245" s="132" t="s">
        <v>135</v>
      </c>
      <c r="E245" s="139"/>
      <c r="F245" s="140" t="s">
        <v>143</v>
      </c>
      <c r="H245" s="141">
        <v>973.25</v>
      </c>
      <c r="L245" s="138"/>
      <c r="M245" s="142"/>
      <c r="T245" s="143"/>
      <c r="AT245" s="139" t="s">
        <v>135</v>
      </c>
      <c r="AU245" s="139" t="s">
        <v>78</v>
      </c>
      <c r="AV245" s="139" t="s">
        <v>138</v>
      </c>
      <c r="AW245" s="139" t="s">
        <v>90</v>
      </c>
      <c r="AX245" s="139" t="s">
        <v>20</v>
      </c>
      <c r="AY245" s="139" t="s">
        <v>122</v>
      </c>
    </row>
    <row r="246" spans="2:65" s="6" customFormat="1" ht="15.75" customHeight="1">
      <c r="B246" s="19"/>
      <c r="C246" s="114" t="s">
        <v>312</v>
      </c>
      <c r="D246" s="114" t="s">
        <v>124</v>
      </c>
      <c r="E246" s="115" t="s">
        <v>313</v>
      </c>
      <c r="F246" s="116" t="s">
        <v>314</v>
      </c>
      <c r="G246" s="117" t="s">
        <v>240</v>
      </c>
      <c r="H246" s="118">
        <v>973.25</v>
      </c>
      <c r="I246" s="119"/>
      <c r="J246" s="119">
        <f>ROUND($I$246*$H$246,2)</f>
        <v>0</v>
      </c>
      <c r="K246" s="116" t="s">
        <v>133</v>
      </c>
      <c r="L246" s="19"/>
      <c r="M246" s="120"/>
      <c r="N246" s="121" t="s">
        <v>41</v>
      </c>
      <c r="Q246" s="122">
        <v>0</v>
      </c>
      <c r="R246" s="122">
        <f>$Q$246*$H$246</f>
        <v>0</v>
      </c>
      <c r="S246" s="122">
        <v>0</v>
      </c>
      <c r="T246" s="123">
        <f>$S$246*$H$246</f>
        <v>0</v>
      </c>
      <c r="AR246" s="73" t="s">
        <v>128</v>
      </c>
      <c r="AT246" s="73" t="s">
        <v>124</v>
      </c>
      <c r="AU246" s="73" t="s">
        <v>78</v>
      </c>
      <c r="AY246" s="6" t="s">
        <v>122</v>
      </c>
      <c r="BE246" s="124">
        <f>IF($N$246="základní",$J$246,0)</f>
        <v>0</v>
      </c>
      <c r="BF246" s="124">
        <f>IF($N$246="snížená",$J$246,0)</f>
        <v>0</v>
      </c>
      <c r="BG246" s="124">
        <f>IF($N$246="zákl. přenesená",$J$246,0)</f>
        <v>0</v>
      </c>
      <c r="BH246" s="124">
        <f>IF($N$246="sníž. přenesená",$J$246,0)</f>
        <v>0</v>
      </c>
      <c r="BI246" s="124">
        <f>IF($N$246="nulová",$J$246,0)</f>
        <v>0</v>
      </c>
      <c r="BJ246" s="73" t="s">
        <v>20</v>
      </c>
      <c r="BK246" s="124">
        <f>ROUND($I$246*$H$246,2)</f>
        <v>0</v>
      </c>
      <c r="BL246" s="73" t="s">
        <v>128</v>
      </c>
      <c r="BM246" s="73" t="s">
        <v>315</v>
      </c>
    </row>
    <row r="247" spans="2:51" s="6" customFormat="1" ht="15.75" customHeight="1">
      <c r="B247" s="125"/>
      <c r="D247" s="126" t="s">
        <v>135</v>
      </c>
      <c r="E247" s="127"/>
      <c r="F247" s="127" t="s">
        <v>297</v>
      </c>
      <c r="H247" s="128"/>
      <c r="L247" s="125"/>
      <c r="M247" s="129"/>
      <c r="T247" s="130"/>
      <c r="AT247" s="128" t="s">
        <v>135</v>
      </c>
      <c r="AU247" s="128" t="s">
        <v>78</v>
      </c>
      <c r="AV247" s="128" t="s">
        <v>20</v>
      </c>
      <c r="AW247" s="128" t="s">
        <v>90</v>
      </c>
      <c r="AX247" s="128" t="s">
        <v>70</v>
      </c>
      <c r="AY247" s="128" t="s">
        <v>122</v>
      </c>
    </row>
    <row r="248" spans="2:51" s="6" customFormat="1" ht="15.75" customHeight="1">
      <c r="B248" s="131"/>
      <c r="D248" s="132" t="s">
        <v>135</v>
      </c>
      <c r="E248" s="133"/>
      <c r="F248" s="134" t="s">
        <v>298</v>
      </c>
      <c r="H248" s="135">
        <v>973.25</v>
      </c>
      <c r="L248" s="131"/>
      <c r="M248" s="136"/>
      <c r="T248" s="137"/>
      <c r="AT248" s="133" t="s">
        <v>135</v>
      </c>
      <c r="AU248" s="133" t="s">
        <v>78</v>
      </c>
      <c r="AV248" s="133" t="s">
        <v>78</v>
      </c>
      <c r="AW248" s="133" t="s">
        <v>90</v>
      </c>
      <c r="AX248" s="133" t="s">
        <v>70</v>
      </c>
      <c r="AY248" s="133" t="s">
        <v>122</v>
      </c>
    </row>
    <row r="249" spans="2:51" s="6" customFormat="1" ht="15.75" customHeight="1">
      <c r="B249" s="138"/>
      <c r="D249" s="132" t="s">
        <v>135</v>
      </c>
      <c r="E249" s="139"/>
      <c r="F249" s="140" t="s">
        <v>143</v>
      </c>
      <c r="H249" s="141">
        <v>973.25</v>
      </c>
      <c r="L249" s="138"/>
      <c r="M249" s="142"/>
      <c r="T249" s="143"/>
      <c r="AT249" s="139" t="s">
        <v>135</v>
      </c>
      <c r="AU249" s="139" t="s">
        <v>78</v>
      </c>
      <c r="AV249" s="139" t="s">
        <v>138</v>
      </c>
      <c r="AW249" s="139" t="s">
        <v>90</v>
      </c>
      <c r="AX249" s="139" t="s">
        <v>20</v>
      </c>
      <c r="AY249" s="139" t="s">
        <v>122</v>
      </c>
    </row>
    <row r="250" spans="2:65" s="6" customFormat="1" ht="15.75" customHeight="1">
      <c r="B250" s="19"/>
      <c r="C250" s="114" t="s">
        <v>316</v>
      </c>
      <c r="D250" s="114" t="s">
        <v>124</v>
      </c>
      <c r="E250" s="115" t="s">
        <v>317</v>
      </c>
      <c r="F250" s="116" t="s">
        <v>318</v>
      </c>
      <c r="G250" s="117" t="s">
        <v>240</v>
      </c>
      <c r="H250" s="118">
        <v>1302.75</v>
      </c>
      <c r="I250" s="119"/>
      <c r="J250" s="119">
        <f>ROUND($I$250*$H$250,2)</f>
        <v>0</v>
      </c>
      <c r="K250" s="116" t="s">
        <v>793</v>
      </c>
      <c r="L250" s="19"/>
      <c r="M250" s="120"/>
      <c r="N250" s="121" t="s">
        <v>41</v>
      </c>
      <c r="Q250" s="122">
        <v>0</v>
      </c>
      <c r="R250" s="122">
        <f>$Q$250*$H$250</f>
        <v>0</v>
      </c>
      <c r="S250" s="122">
        <v>0</v>
      </c>
      <c r="T250" s="123">
        <f>$S$250*$H$250</f>
        <v>0</v>
      </c>
      <c r="AR250" s="73" t="s">
        <v>128</v>
      </c>
      <c r="AT250" s="73" t="s">
        <v>124</v>
      </c>
      <c r="AU250" s="73" t="s">
        <v>78</v>
      </c>
      <c r="AY250" s="6" t="s">
        <v>122</v>
      </c>
      <c r="BE250" s="124">
        <f>IF($N$250="základní",$J$250,0)</f>
        <v>0</v>
      </c>
      <c r="BF250" s="124">
        <f>IF($N$250="snížená",$J$250,0)</f>
        <v>0</v>
      </c>
      <c r="BG250" s="124">
        <f>IF($N$250="zákl. přenesená",$J$250,0)</f>
        <v>0</v>
      </c>
      <c r="BH250" s="124">
        <f>IF($N$250="sníž. přenesená",$J$250,0)</f>
        <v>0</v>
      </c>
      <c r="BI250" s="124">
        <f>IF($N$250="nulová",$J$250,0)</f>
        <v>0</v>
      </c>
      <c r="BJ250" s="73" t="s">
        <v>20</v>
      </c>
      <c r="BK250" s="124">
        <f>ROUND($I$250*$H$250,2)</f>
        <v>0</v>
      </c>
      <c r="BL250" s="73" t="s">
        <v>128</v>
      </c>
      <c r="BM250" s="73" t="s">
        <v>319</v>
      </c>
    </row>
    <row r="251" spans="2:51" s="6" customFormat="1" ht="15.75" customHeight="1">
      <c r="B251" s="125"/>
      <c r="D251" s="126" t="s">
        <v>135</v>
      </c>
      <c r="E251" s="127"/>
      <c r="F251" s="127" t="s">
        <v>320</v>
      </c>
      <c r="H251" s="128"/>
      <c r="L251" s="125"/>
      <c r="M251" s="129"/>
      <c r="T251" s="130"/>
      <c r="AT251" s="128" t="s">
        <v>135</v>
      </c>
      <c r="AU251" s="128" t="s">
        <v>78</v>
      </c>
      <c r="AV251" s="128" t="s">
        <v>20</v>
      </c>
      <c r="AW251" s="128" t="s">
        <v>90</v>
      </c>
      <c r="AX251" s="128" t="s">
        <v>70</v>
      </c>
      <c r="AY251" s="128" t="s">
        <v>122</v>
      </c>
    </row>
    <row r="252" spans="2:51" s="6" customFormat="1" ht="15.75" customHeight="1">
      <c r="B252" s="131"/>
      <c r="D252" s="132" t="s">
        <v>135</v>
      </c>
      <c r="E252" s="133"/>
      <c r="F252" s="134" t="s">
        <v>321</v>
      </c>
      <c r="H252" s="135">
        <v>384.75</v>
      </c>
      <c r="L252" s="131"/>
      <c r="M252" s="136"/>
      <c r="T252" s="137"/>
      <c r="AT252" s="133" t="s">
        <v>135</v>
      </c>
      <c r="AU252" s="133" t="s">
        <v>78</v>
      </c>
      <c r="AV252" s="133" t="s">
        <v>78</v>
      </c>
      <c r="AW252" s="133" t="s">
        <v>90</v>
      </c>
      <c r="AX252" s="133" t="s">
        <v>70</v>
      </c>
      <c r="AY252" s="133" t="s">
        <v>122</v>
      </c>
    </row>
    <row r="253" spans="2:51" s="6" customFormat="1" ht="15.75" customHeight="1">
      <c r="B253" s="131"/>
      <c r="D253" s="132" t="s">
        <v>135</v>
      </c>
      <c r="E253" s="133"/>
      <c r="F253" s="134" t="s">
        <v>781</v>
      </c>
      <c r="H253" s="135">
        <v>918</v>
      </c>
      <c r="L253" s="131"/>
      <c r="M253" s="136"/>
      <c r="T253" s="137"/>
      <c r="AT253" s="133" t="s">
        <v>135</v>
      </c>
      <c r="AU253" s="133" t="s">
        <v>78</v>
      </c>
      <c r="AV253" s="133" t="s">
        <v>78</v>
      </c>
      <c r="AW253" s="133" t="s">
        <v>90</v>
      </c>
      <c r="AX253" s="133" t="s">
        <v>70</v>
      </c>
      <c r="AY253" s="133" t="s">
        <v>122</v>
      </c>
    </row>
    <row r="254" spans="2:51" s="6" customFormat="1" ht="15.75" customHeight="1">
      <c r="B254" s="144"/>
      <c r="D254" s="132" t="s">
        <v>135</v>
      </c>
      <c r="E254" s="145"/>
      <c r="F254" s="146" t="s">
        <v>174</v>
      </c>
      <c r="H254" s="147">
        <v>1302.75</v>
      </c>
      <c r="L254" s="144"/>
      <c r="M254" s="148"/>
      <c r="T254" s="149"/>
      <c r="AT254" s="145" t="s">
        <v>135</v>
      </c>
      <c r="AU254" s="145" t="s">
        <v>78</v>
      </c>
      <c r="AV254" s="145" t="s">
        <v>128</v>
      </c>
      <c r="AW254" s="145" t="s">
        <v>90</v>
      </c>
      <c r="AX254" s="145" t="s">
        <v>20</v>
      </c>
      <c r="AY254" s="145" t="s">
        <v>122</v>
      </c>
    </row>
    <row r="255" spans="2:65" s="6" customFormat="1" ht="27" customHeight="1">
      <c r="B255" s="19"/>
      <c r="C255" s="114" t="s">
        <v>322</v>
      </c>
      <c r="D255" s="114" t="s">
        <v>124</v>
      </c>
      <c r="E255" s="115" t="s">
        <v>323</v>
      </c>
      <c r="F255" s="116" t="s">
        <v>324</v>
      </c>
      <c r="G255" s="117" t="s">
        <v>240</v>
      </c>
      <c r="H255" s="118">
        <v>2538.19</v>
      </c>
      <c r="I255" s="119"/>
      <c r="J255" s="119">
        <f>ROUND($I$255*$H$255,2)</f>
        <v>0</v>
      </c>
      <c r="K255" s="116" t="s">
        <v>793</v>
      </c>
      <c r="L255" s="19"/>
      <c r="M255" s="120"/>
      <c r="N255" s="121" t="s">
        <v>41</v>
      </c>
      <c r="Q255" s="122">
        <v>0</v>
      </c>
      <c r="R255" s="122">
        <f>$Q$255*$H$255</f>
        <v>0</v>
      </c>
      <c r="S255" s="122">
        <v>0</v>
      </c>
      <c r="T255" s="123">
        <f>$S$255*$H$255</f>
        <v>0</v>
      </c>
      <c r="AR255" s="73" t="s">
        <v>128</v>
      </c>
      <c r="AT255" s="73" t="s">
        <v>124</v>
      </c>
      <c r="AU255" s="73" t="s">
        <v>78</v>
      </c>
      <c r="AY255" s="6" t="s">
        <v>122</v>
      </c>
      <c r="BE255" s="124">
        <f>IF($N$255="základní",$J$255,0)</f>
        <v>0</v>
      </c>
      <c r="BF255" s="124">
        <f>IF($N$255="snížená",$J$255,0)</f>
        <v>0</v>
      </c>
      <c r="BG255" s="124">
        <f>IF($N$255="zákl. přenesená",$J$255,0)</f>
        <v>0</v>
      </c>
      <c r="BH255" s="124">
        <f>IF($N$255="sníž. přenesená",$J$255,0)</f>
        <v>0</v>
      </c>
      <c r="BI255" s="124">
        <f>IF($N$255="nulová",$J$255,0)</f>
        <v>0</v>
      </c>
      <c r="BJ255" s="73" t="s">
        <v>20</v>
      </c>
      <c r="BK255" s="124">
        <f>ROUND($I$255*$H$255,2)</f>
        <v>0</v>
      </c>
      <c r="BL255" s="73" t="s">
        <v>128</v>
      </c>
      <c r="BM255" s="73" t="s">
        <v>325</v>
      </c>
    </row>
    <row r="256" spans="2:51" s="6" customFormat="1" ht="15.75" customHeight="1">
      <c r="B256" s="125"/>
      <c r="D256" s="126" t="s">
        <v>135</v>
      </c>
      <c r="E256" s="127"/>
      <c r="F256" s="127" t="s">
        <v>326</v>
      </c>
      <c r="H256" s="128"/>
      <c r="L256" s="125"/>
      <c r="M256" s="129"/>
      <c r="T256" s="130"/>
      <c r="AT256" s="128" t="s">
        <v>135</v>
      </c>
      <c r="AU256" s="128" t="s">
        <v>78</v>
      </c>
      <c r="AV256" s="128" t="s">
        <v>20</v>
      </c>
      <c r="AW256" s="128" t="s">
        <v>90</v>
      </c>
      <c r="AX256" s="128" t="s">
        <v>70</v>
      </c>
      <c r="AY256" s="128" t="s">
        <v>122</v>
      </c>
    </row>
    <row r="257" spans="2:51" s="6" customFormat="1" ht="27" customHeight="1">
      <c r="B257" s="131"/>
      <c r="D257" s="132" t="s">
        <v>135</v>
      </c>
      <c r="E257" s="133"/>
      <c r="F257" s="134" t="s">
        <v>783</v>
      </c>
      <c r="H257" s="135">
        <v>2256.845</v>
      </c>
      <c r="L257" s="131"/>
      <c r="M257" s="136"/>
      <c r="T257" s="137"/>
      <c r="AT257" s="133" t="s">
        <v>135</v>
      </c>
      <c r="AU257" s="133" t="s">
        <v>78</v>
      </c>
      <c r="AV257" s="133" t="s">
        <v>78</v>
      </c>
      <c r="AW257" s="133" t="s">
        <v>90</v>
      </c>
      <c r="AX257" s="133" t="s">
        <v>70</v>
      </c>
      <c r="AY257" s="133" t="s">
        <v>122</v>
      </c>
    </row>
    <row r="258" spans="2:51" s="6" customFormat="1" ht="15.75" customHeight="1">
      <c r="B258" s="131"/>
      <c r="D258" s="132" t="s">
        <v>135</v>
      </c>
      <c r="E258" s="133"/>
      <c r="F258" s="134" t="s">
        <v>327</v>
      </c>
      <c r="H258" s="135">
        <v>281.345</v>
      </c>
      <c r="L258" s="131"/>
      <c r="M258" s="136"/>
      <c r="T258" s="137"/>
      <c r="AT258" s="133" t="s">
        <v>135</v>
      </c>
      <c r="AU258" s="133" t="s">
        <v>78</v>
      </c>
      <c r="AV258" s="133" t="s">
        <v>78</v>
      </c>
      <c r="AW258" s="133" t="s">
        <v>90</v>
      </c>
      <c r="AX258" s="133" t="s">
        <v>70</v>
      </c>
      <c r="AY258" s="133" t="s">
        <v>122</v>
      </c>
    </row>
    <row r="259" spans="2:51" s="6" customFormat="1" ht="15.75" customHeight="1">
      <c r="B259" s="144"/>
      <c r="D259" s="132" t="s">
        <v>135</v>
      </c>
      <c r="E259" s="145"/>
      <c r="F259" s="146" t="s">
        <v>174</v>
      </c>
      <c r="H259" s="147">
        <v>2538.19</v>
      </c>
      <c r="L259" s="144"/>
      <c r="M259" s="148"/>
      <c r="T259" s="149"/>
      <c r="AT259" s="145" t="s">
        <v>135</v>
      </c>
      <c r="AU259" s="145" t="s">
        <v>78</v>
      </c>
      <c r="AV259" s="145" t="s">
        <v>128</v>
      </c>
      <c r="AW259" s="145" t="s">
        <v>90</v>
      </c>
      <c r="AX259" s="145" t="s">
        <v>20</v>
      </c>
      <c r="AY259" s="145" t="s">
        <v>122</v>
      </c>
    </row>
    <row r="260" spans="2:65" s="6" customFormat="1" ht="27" customHeight="1">
      <c r="B260" s="19"/>
      <c r="C260" s="114" t="s">
        <v>328</v>
      </c>
      <c r="D260" s="114" t="s">
        <v>124</v>
      </c>
      <c r="E260" s="115" t="s">
        <v>329</v>
      </c>
      <c r="F260" s="116" t="s">
        <v>330</v>
      </c>
      <c r="G260" s="117" t="s">
        <v>240</v>
      </c>
      <c r="H260" s="118">
        <v>2538.19</v>
      </c>
      <c r="I260" s="119"/>
      <c r="J260" s="119">
        <f>ROUND($I$260*$H$260,2)</f>
        <v>0</v>
      </c>
      <c r="K260" s="116" t="s">
        <v>793</v>
      </c>
      <c r="L260" s="19"/>
      <c r="M260" s="120"/>
      <c r="N260" s="121" t="s">
        <v>41</v>
      </c>
      <c r="Q260" s="122">
        <v>0</v>
      </c>
      <c r="R260" s="122">
        <f>$Q$260*$H$260</f>
        <v>0</v>
      </c>
      <c r="S260" s="122">
        <v>0</v>
      </c>
      <c r="T260" s="123">
        <f>$S$260*$H$260</f>
        <v>0</v>
      </c>
      <c r="AR260" s="73" t="s">
        <v>128</v>
      </c>
      <c r="AT260" s="73" t="s">
        <v>124</v>
      </c>
      <c r="AU260" s="73" t="s">
        <v>78</v>
      </c>
      <c r="AY260" s="6" t="s">
        <v>122</v>
      </c>
      <c r="BE260" s="124">
        <f>IF($N$260="základní",$J$260,0)</f>
        <v>0</v>
      </c>
      <c r="BF260" s="124">
        <f>IF($N$260="snížená",$J$260,0)</f>
        <v>0</v>
      </c>
      <c r="BG260" s="124">
        <f>IF($N$260="zákl. přenesená",$J$260,0)</f>
        <v>0</v>
      </c>
      <c r="BH260" s="124">
        <f>IF($N$260="sníž. přenesená",$J$260,0)</f>
        <v>0</v>
      </c>
      <c r="BI260" s="124">
        <f>IF($N$260="nulová",$J$260,0)</f>
        <v>0</v>
      </c>
      <c r="BJ260" s="73" t="s">
        <v>20</v>
      </c>
      <c r="BK260" s="124">
        <f>ROUND($I$260*$H$260,2)</f>
        <v>0</v>
      </c>
      <c r="BL260" s="73" t="s">
        <v>128</v>
      </c>
      <c r="BM260" s="73" t="s">
        <v>331</v>
      </c>
    </row>
    <row r="261" spans="2:51" s="6" customFormat="1" ht="15.75" customHeight="1">
      <c r="B261" s="125"/>
      <c r="D261" s="126" t="s">
        <v>135</v>
      </c>
      <c r="E261" s="127"/>
      <c r="F261" s="127" t="s">
        <v>326</v>
      </c>
      <c r="H261" s="128"/>
      <c r="L261" s="125"/>
      <c r="M261" s="129"/>
      <c r="T261" s="130"/>
      <c r="AT261" s="128" t="s">
        <v>135</v>
      </c>
      <c r="AU261" s="128" t="s">
        <v>78</v>
      </c>
      <c r="AV261" s="128" t="s">
        <v>20</v>
      </c>
      <c r="AW261" s="128" t="s">
        <v>90</v>
      </c>
      <c r="AX261" s="128" t="s">
        <v>70</v>
      </c>
      <c r="AY261" s="128" t="s">
        <v>122</v>
      </c>
    </row>
    <row r="262" spans="2:51" s="6" customFormat="1" ht="27" customHeight="1">
      <c r="B262" s="131"/>
      <c r="D262" s="132" t="s">
        <v>135</v>
      </c>
      <c r="E262" s="133"/>
      <c r="F262" s="134" t="s">
        <v>783</v>
      </c>
      <c r="H262" s="135">
        <v>2256.845</v>
      </c>
      <c r="L262" s="131"/>
      <c r="M262" s="136"/>
      <c r="T262" s="137"/>
      <c r="AT262" s="133" t="s">
        <v>135</v>
      </c>
      <c r="AU262" s="133" t="s">
        <v>78</v>
      </c>
      <c r="AV262" s="133" t="s">
        <v>78</v>
      </c>
      <c r="AW262" s="133" t="s">
        <v>90</v>
      </c>
      <c r="AX262" s="133" t="s">
        <v>70</v>
      </c>
      <c r="AY262" s="133" t="s">
        <v>122</v>
      </c>
    </row>
    <row r="263" spans="2:51" s="6" customFormat="1" ht="15.75" customHeight="1">
      <c r="B263" s="131"/>
      <c r="D263" s="132" t="s">
        <v>135</v>
      </c>
      <c r="E263" s="133"/>
      <c r="F263" s="134" t="s">
        <v>327</v>
      </c>
      <c r="H263" s="135">
        <v>281.345</v>
      </c>
      <c r="L263" s="131"/>
      <c r="M263" s="136"/>
      <c r="T263" s="137"/>
      <c r="AT263" s="133" t="s">
        <v>135</v>
      </c>
      <c r="AU263" s="133" t="s">
        <v>78</v>
      </c>
      <c r="AV263" s="133" t="s">
        <v>78</v>
      </c>
      <c r="AW263" s="133" t="s">
        <v>90</v>
      </c>
      <c r="AX263" s="133" t="s">
        <v>70</v>
      </c>
      <c r="AY263" s="133" t="s">
        <v>122</v>
      </c>
    </row>
    <row r="264" spans="2:51" s="6" customFormat="1" ht="15.75" customHeight="1">
      <c r="B264" s="144"/>
      <c r="D264" s="132" t="s">
        <v>135</v>
      </c>
      <c r="E264" s="145"/>
      <c r="F264" s="146" t="s">
        <v>174</v>
      </c>
      <c r="H264" s="147">
        <v>2538.19</v>
      </c>
      <c r="L264" s="144"/>
      <c r="M264" s="148"/>
      <c r="T264" s="149"/>
      <c r="AT264" s="145" t="s">
        <v>135</v>
      </c>
      <c r="AU264" s="145" t="s">
        <v>78</v>
      </c>
      <c r="AV264" s="145" t="s">
        <v>128</v>
      </c>
      <c r="AW264" s="145" t="s">
        <v>90</v>
      </c>
      <c r="AX264" s="145" t="s">
        <v>20</v>
      </c>
      <c r="AY264" s="145" t="s">
        <v>122</v>
      </c>
    </row>
    <row r="265" spans="2:65" s="6" customFormat="1" ht="15.75" customHeight="1">
      <c r="B265" s="19"/>
      <c r="C265" s="114" t="s">
        <v>332</v>
      </c>
      <c r="D265" s="114" t="s">
        <v>124</v>
      </c>
      <c r="E265" s="115" t="s">
        <v>333</v>
      </c>
      <c r="F265" s="116" t="s">
        <v>334</v>
      </c>
      <c r="G265" s="117" t="s">
        <v>240</v>
      </c>
      <c r="H265" s="118">
        <v>3728.73</v>
      </c>
      <c r="I265" s="119"/>
      <c r="J265" s="119">
        <f>ROUND($I$265*$H$265,2)</f>
        <v>0</v>
      </c>
      <c r="K265" s="116" t="s">
        <v>133</v>
      </c>
      <c r="L265" s="19"/>
      <c r="M265" s="120"/>
      <c r="N265" s="121" t="s">
        <v>41</v>
      </c>
      <c r="Q265" s="122">
        <v>0.00047</v>
      </c>
      <c r="R265" s="122">
        <f>$Q$265*$H$265</f>
        <v>1.7525031</v>
      </c>
      <c r="S265" s="122">
        <v>0</v>
      </c>
      <c r="T265" s="123">
        <f>$S$265*$H$265</f>
        <v>0</v>
      </c>
      <c r="AR265" s="73" t="s">
        <v>128</v>
      </c>
      <c r="AT265" s="73" t="s">
        <v>124</v>
      </c>
      <c r="AU265" s="73" t="s">
        <v>78</v>
      </c>
      <c r="AY265" s="6" t="s">
        <v>122</v>
      </c>
      <c r="BE265" s="124">
        <f>IF($N$265="základní",$J$265,0)</f>
        <v>0</v>
      </c>
      <c r="BF265" s="124">
        <f>IF($N$265="snížená",$J$265,0)</f>
        <v>0</v>
      </c>
      <c r="BG265" s="124">
        <f>IF($N$265="zákl. přenesená",$J$265,0)</f>
        <v>0</v>
      </c>
      <c r="BH265" s="124">
        <f>IF($N$265="sníž. přenesená",$J$265,0)</f>
        <v>0</v>
      </c>
      <c r="BI265" s="124">
        <f>IF($N$265="nulová",$J$265,0)</f>
        <v>0</v>
      </c>
      <c r="BJ265" s="73" t="s">
        <v>20</v>
      </c>
      <c r="BK265" s="124">
        <f>ROUND($I$265*$H$265,2)</f>
        <v>0</v>
      </c>
      <c r="BL265" s="73" t="s">
        <v>128</v>
      </c>
      <c r="BM265" s="73" t="s">
        <v>335</v>
      </c>
    </row>
    <row r="266" spans="2:51" s="6" customFormat="1" ht="15.75" customHeight="1">
      <c r="B266" s="125"/>
      <c r="D266" s="126" t="s">
        <v>135</v>
      </c>
      <c r="E266" s="127"/>
      <c r="F266" s="127" t="s">
        <v>136</v>
      </c>
      <c r="H266" s="128"/>
      <c r="L266" s="125"/>
      <c r="M266" s="129"/>
      <c r="T266" s="130"/>
      <c r="AT266" s="128" t="s">
        <v>135</v>
      </c>
      <c r="AU266" s="128" t="s">
        <v>78</v>
      </c>
      <c r="AV266" s="128" t="s">
        <v>20</v>
      </c>
      <c r="AW266" s="128" t="s">
        <v>90</v>
      </c>
      <c r="AX266" s="128" t="s">
        <v>70</v>
      </c>
      <c r="AY266" s="128" t="s">
        <v>122</v>
      </c>
    </row>
    <row r="267" spans="2:51" s="6" customFormat="1" ht="15.75" customHeight="1">
      <c r="B267" s="125"/>
      <c r="D267" s="132" t="s">
        <v>135</v>
      </c>
      <c r="E267" s="128"/>
      <c r="F267" s="127" t="s">
        <v>336</v>
      </c>
      <c r="H267" s="128"/>
      <c r="L267" s="125"/>
      <c r="M267" s="129"/>
      <c r="T267" s="130"/>
      <c r="AT267" s="128" t="s">
        <v>135</v>
      </c>
      <c r="AU267" s="128" t="s">
        <v>78</v>
      </c>
      <c r="AV267" s="128" t="s">
        <v>20</v>
      </c>
      <c r="AW267" s="128" t="s">
        <v>90</v>
      </c>
      <c r="AX267" s="128" t="s">
        <v>70</v>
      </c>
      <c r="AY267" s="128" t="s">
        <v>122</v>
      </c>
    </row>
    <row r="268" spans="2:51" s="6" customFormat="1" ht="15.75" customHeight="1">
      <c r="B268" s="131"/>
      <c r="D268" s="132" t="s">
        <v>135</v>
      </c>
      <c r="E268" s="133"/>
      <c r="F268" s="134" t="s">
        <v>337</v>
      </c>
      <c r="H268" s="135">
        <v>2908</v>
      </c>
      <c r="L268" s="131"/>
      <c r="M268" s="136"/>
      <c r="T268" s="137"/>
      <c r="AT268" s="133" t="s">
        <v>135</v>
      </c>
      <c r="AU268" s="133" t="s">
        <v>78</v>
      </c>
      <c r="AV268" s="133" t="s">
        <v>78</v>
      </c>
      <c r="AW268" s="133" t="s">
        <v>90</v>
      </c>
      <c r="AX268" s="133" t="s">
        <v>70</v>
      </c>
      <c r="AY268" s="133" t="s">
        <v>122</v>
      </c>
    </row>
    <row r="269" spans="2:51" s="6" customFormat="1" ht="15.75" customHeight="1">
      <c r="B269" s="125"/>
      <c r="D269" s="132" t="s">
        <v>135</v>
      </c>
      <c r="E269" s="128"/>
      <c r="F269" s="127" t="s">
        <v>247</v>
      </c>
      <c r="H269" s="128"/>
      <c r="L269" s="125"/>
      <c r="M269" s="129"/>
      <c r="T269" s="130"/>
      <c r="AT269" s="128" t="s">
        <v>135</v>
      </c>
      <c r="AU269" s="128" t="s">
        <v>78</v>
      </c>
      <c r="AV269" s="128" t="s">
        <v>20</v>
      </c>
      <c r="AW269" s="128" t="s">
        <v>90</v>
      </c>
      <c r="AX269" s="128" t="s">
        <v>70</v>
      </c>
      <c r="AY269" s="128" t="s">
        <v>122</v>
      </c>
    </row>
    <row r="270" spans="2:51" s="6" customFormat="1" ht="15.75" customHeight="1">
      <c r="B270" s="131"/>
      <c r="D270" s="132" t="s">
        <v>135</v>
      </c>
      <c r="E270" s="133"/>
      <c r="F270" s="134" t="s">
        <v>338</v>
      </c>
      <c r="H270" s="135">
        <v>22.4</v>
      </c>
      <c r="L270" s="131"/>
      <c r="M270" s="136"/>
      <c r="T270" s="137"/>
      <c r="AT270" s="133" t="s">
        <v>135</v>
      </c>
      <c r="AU270" s="133" t="s">
        <v>78</v>
      </c>
      <c r="AV270" s="133" t="s">
        <v>78</v>
      </c>
      <c r="AW270" s="133" t="s">
        <v>90</v>
      </c>
      <c r="AX270" s="133" t="s">
        <v>70</v>
      </c>
      <c r="AY270" s="133" t="s">
        <v>122</v>
      </c>
    </row>
    <row r="271" spans="2:51" s="6" customFormat="1" ht="15.75" customHeight="1">
      <c r="B271" s="125"/>
      <c r="D271" s="132" t="s">
        <v>135</v>
      </c>
      <c r="E271" s="128"/>
      <c r="F271" s="127" t="s">
        <v>784</v>
      </c>
      <c r="H271" s="128"/>
      <c r="L271" s="125"/>
      <c r="M271" s="129"/>
      <c r="T271" s="130"/>
      <c r="AT271" s="128" t="s">
        <v>135</v>
      </c>
      <c r="AU271" s="128" t="s">
        <v>78</v>
      </c>
      <c r="AV271" s="128" t="s">
        <v>20</v>
      </c>
      <c r="AW271" s="128" t="s">
        <v>90</v>
      </c>
      <c r="AX271" s="128" t="s">
        <v>70</v>
      </c>
      <c r="AY271" s="128" t="s">
        <v>122</v>
      </c>
    </row>
    <row r="272" spans="2:51" s="6" customFormat="1" ht="15.75" customHeight="1">
      <c r="B272" s="131"/>
      <c r="D272" s="132" t="s">
        <v>135</v>
      </c>
      <c r="E272" s="133"/>
      <c r="F272" s="134" t="s">
        <v>339</v>
      </c>
      <c r="H272" s="135">
        <v>738.82</v>
      </c>
      <c r="L272" s="131"/>
      <c r="M272" s="136"/>
      <c r="T272" s="137"/>
      <c r="AT272" s="133" t="s">
        <v>135</v>
      </c>
      <c r="AU272" s="133" t="s">
        <v>78</v>
      </c>
      <c r="AV272" s="133" t="s">
        <v>78</v>
      </c>
      <c r="AW272" s="133" t="s">
        <v>90</v>
      </c>
      <c r="AX272" s="133" t="s">
        <v>70</v>
      </c>
      <c r="AY272" s="133" t="s">
        <v>122</v>
      </c>
    </row>
    <row r="273" spans="2:51" s="6" customFormat="1" ht="15.75" customHeight="1">
      <c r="B273" s="125"/>
      <c r="D273" s="132" t="s">
        <v>135</v>
      </c>
      <c r="E273" s="128"/>
      <c r="F273" s="127" t="s">
        <v>340</v>
      </c>
      <c r="H273" s="128"/>
      <c r="L273" s="125"/>
      <c r="M273" s="129"/>
      <c r="T273" s="130"/>
      <c r="AT273" s="128" t="s">
        <v>135</v>
      </c>
      <c r="AU273" s="128" t="s">
        <v>78</v>
      </c>
      <c r="AV273" s="128" t="s">
        <v>20</v>
      </c>
      <c r="AW273" s="128" t="s">
        <v>90</v>
      </c>
      <c r="AX273" s="128" t="s">
        <v>70</v>
      </c>
      <c r="AY273" s="128" t="s">
        <v>122</v>
      </c>
    </row>
    <row r="274" spans="2:51" s="6" customFormat="1" ht="15.75" customHeight="1">
      <c r="B274" s="131"/>
      <c r="D274" s="132" t="s">
        <v>135</v>
      </c>
      <c r="E274" s="133"/>
      <c r="F274" s="134" t="s">
        <v>303</v>
      </c>
      <c r="H274" s="135">
        <v>59.51</v>
      </c>
      <c r="L274" s="131"/>
      <c r="M274" s="136"/>
      <c r="T274" s="137"/>
      <c r="AT274" s="133" t="s">
        <v>135</v>
      </c>
      <c r="AU274" s="133" t="s">
        <v>78</v>
      </c>
      <c r="AV274" s="133" t="s">
        <v>78</v>
      </c>
      <c r="AW274" s="133" t="s">
        <v>90</v>
      </c>
      <c r="AX274" s="133" t="s">
        <v>70</v>
      </c>
      <c r="AY274" s="133" t="s">
        <v>122</v>
      </c>
    </row>
    <row r="275" spans="2:51" s="6" customFormat="1" ht="15.75" customHeight="1">
      <c r="B275" s="138"/>
      <c r="D275" s="132" t="s">
        <v>135</v>
      </c>
      <c r="E275" s="139"/>
      <c r="F275" s="140" t="s">
        <v>143</v>
      </c>
      <c r="H275" s="141">
        <v>3728.73</v>
      </c>
      <c r="L275" s="138"/>
      <c r="M275" s="142"/>
      <c r="T275" s="143"/>
      <c r="AT275" s="139" t="s">
        <v>135</v>
      </c>
      <c r="AU275" s="139" t="s">
        <v>78</v>
      </c>
      <c r="AV275" s="139" t="s">
        <v>138</v>
      </c>
      <c r="AW275" s="139" t="s">
        <v>90</v>
      </c>
      <c r="AX275" s="139" t="s">
        <v>20</v>
      </c>
      <c r="AY275" s="139" t="s">
        <v>122</v>
      </c>
    </row>
    <row r="276" spans="2:65" s="6" customFormat="1" ht="15.75" customHeight="1">
      <c r="B276" s="19"/>
      <c r="C276" s="114" t="s">
        <v>341</v>
      </c>
      <c r="D276" s="114" t="s">
        <v>124</v>
      </c>
      <c r="E276" s="115" t="s">
        <v>342</v>
      </c>
      <c r="F276" s="116" t="s">
        <v>343</v>
      </c>
      <c r="G276" s="117" t="s">
        <v>240</v>
      </c>
      <c r="H276" s="118">
        <v>384.75</v>
      </c>
      <c r="I276" s="119"/>
      <c r="J276" s="119">
        <f>ROUND($I$276*$H$276,2)</f>
        <v>0</v>
      </c>
      <c r="K276" s="116" t="s">
        <v>133</v>
      </c>
      <c r="L276" s="19"/>
      <c r="M276" s="120"/>
      <c r="N276" s="121" t="s">
        <v>41</v>
      </c>
      <c r="Q276" s="122">
        <v>0.08425</v>
      </c>
      <c r="R276" s="122">
        <f>$Q$276*$H$276</f>
        <v>32.4151875</v>
      </c>
      <c r="S276" s="122">
        <v>0</v>
      </c>
      <c r="T276" s="123">
        <f>$S$276*$H$276</f>
        <v>0</v>
      </c>
      <c r="AR276" s="73" t="s">
        <v>128</v>
      </c>
      <c r="AT276" s="73" t="s">
        <v>124</v>
      </c>
      <c r="AU276" s="73" t="s">
        <v>78</v>
      </c>
      <c r="AY276" s="6" t="s">
        <v>122</v>
      </c>
      <c r="BE276" s="124">
        <f>IF($N$276="základní",$J$276,0)</f>
        <v>0</v>
      </c>
      <c r="BF276" s="124">
        <f>IF($N$276="snížená",$J$276,0)</f>
        <v>0</v>
      </c>
      <c r="BG276" s="124">
        <f>IF($N$276="zákl. přenesená",$J$276,0)</f>
        <v>0</v>
      </c>
      <c r="BH276" s="124">
        <f>IF($N$276="sníž. přenesená",$J$276,0)</f>
        <v>0</v>
      </c>
      <c r="BI276" s="124">
        <f>IF($N$276="nulová",$J$276,0)</f>
        <v>0</v>
      </c>
      <c r="BJ276" s="73" t="s">
        <v>20</v>
      </c>
      <c r="BK276" s="124">
        <f>ROUND($I$276*$H$276,2)</f>
        <v>0</v>
      </c>
      <c r="BL276" s="73" t="s">
        <v>128</v>
      </c>
      <c r="BM276" s="73" t="s">
        <v>344</v>
      </c>
    </row>
    <row r="277" spans="2:51" s="6" customFormat="1" ht="15.75" customHeight="1">
      <c r="B277" s="125"/>
      <c r="D277" s="126" t="s">
        <v>135</v>
      </c>
      <c r="E277" s="127"/>
      <c r="F277" s="127" t="s">
        <v>320</v>
      </c>
      <c r="H277" s="128"/>
      <c r="L277" s="125"/>
      <c r="M277" s="129"/>
      <c r="T277" s="130"/>
      <c r="AT277" s="128" t="s">
        <v>135</v>
      </c>
      <c r="AU277" s="128" t="s">
        <v>78</v>
      </c>
      <c r="AV277" s="128" t="s">
        <v>20</v>
      </c>
      <c r="AW277" s="128" t="s">
        <v>90</v>
      </c>
      <c r="AX277" s="128" t="s">
        <v>70</v>
      </c>
      <c r="AY277" s="128" t="s">
        <v>122</v>
      </c>
    </row>
    <row r="278" spans="2:51" s="6" customFormat="1" ht="15.75" customHeight="1">
      <c r="B278" s="131"/>
      <c r="D278" s="132" t="s">
        <v>135</v>
      </c>
      <c r="E278" s="133"/>
      <c r="F278" s="134" t="s">
        <v>321</v>
      </c>
      <c r="H278" s="135">
        <v>384.75</v>
      </c>
      <c r="L278" s="131"/>
      <c r="M278" s="136"/>
      <c r="T278" s="137"/>
      <c r="AT278" s="133" t="s">
        <v>135</v>
      </c>
      <c r="AU278" s="133" t="s">
        <v>78</v>
      </c>
      <c r="AV278" s="133" t="s">
        <v>78</v>
      </c>
      <c r="AW278" s="133" t="s">
        <v>90</v>
      </c>
      <c r="AX278" s="133" t="s">
        <v>70</v>
      </c>
      <c r="AY278" s="133" t="s">
        <v>122</v>
      </c>
    </row>
    <row r="279" spans="2:51" s="6" customFormat="1" ht="15.75" customHeight="1">
      <c r="B279" s="144"/>
      <c r="D279" s="132" t="s">
        <v>135</v>
      </c>
      <c r="E279" s="145"/>
      <c r="F279" s="146" t="s">
        <v>174</v>
      </c>
      <c r="H279" s="147">
        <v>384.75</v>
      </c>
      <c r="L279" s="144"/>
      <c r="M279" s="148"/>
      <c r="T279" s="149"/>
      <c r="AT279" s="145" t="s">
        <v>135</v>
      </c>
      <c r="AU279" s="145" t="s">
        <v>78</v>
      </c>
      <c r="AV279" s="145" t="s">
        <v>128</v>
      </c>
      <c r="AW279" s="145" t="s">
        <v>90</v>
      </c>
      <c r="AX279" s="145" t="s">
        <v>20</v>
      </c>
      <c r="AY279" s="145" t="s">
        <v>122</v>
      </c>
    </row>
    <row r="280" spans="2:65" s="6" customFormat="1" ht="15.75" customHeight="1">
      <c r="B280" s="19"/>
      <c r="C280" s="150" t="s">
        <v>345</v>
      </c>
      <c r="D280" s="150" t="s">
        <v>209</v>
      </c>
      <c r="E280" s="151" t="s">
        <v>346</v>
      </c>
      <c r="F280" s="152" t="s">
        <v>347</v>
      </c>
      <c r="G280" s="153" t="s">
        <v>240</v>
      </c>
      <c r="H280" s="154">
        <v>392.445</v>
      </c>
      <c r="I280" s="155"/>
      <c r="J280" s="155">
        <f>ROUND($I$280*$H$280,2)</f>
        <v>0</v>
      </c>
      <c r="K280" s="116" t="s">
        <v>793</v>
      </c>
      <c r="L280" s="156"/>
      <c r="M280" s="152"/>
      <c r="N280" s="157" t="s">
        <v>41</v>
      </c>
      <c r="Q280" s="122">
        <v>0.14</v>
      </c>
      <c r="R280" s="122">
        <f>$Q$280*$H$280</f>
        <v>54.9423</v>
      </c>
      <c r="S280" s="122">
        <v>0</v>
      </c>
      <c r="T280" s="123">
        <f>$S$280*$H$280</f>
        <v>0</v>
      </c>
      <c r="AR280" s="73" t="s">
        <v>185</v>
      </c>
      <c r="AT280" s="73" t="s">
        <v>209</v>
      </c>
      <c r="AU280" s="73" t="s">
        <v>78</v>
      </c>
      <c r="AY280" s="6" t="s">
        <v>122</v>
      </c>
      <c r="BE280" s="124">
        <f>IF($N$280="základní",$J$280,0)</f>
        <v>0</v>
      </c>
      <c r="BF280" s="124">
        <f>IF($N$280="snížená",$J$280,0)</f>
        <v>0</v>
      </c>
      <c r="BG280" s="124">
        <f>IF($N$280="zákl. přenesená",$J$280,0)</f>
        <v>0</v>
      </c>
      <c r="BH280" s="124">
        <f>IF($N$280="sníž. přenesená",$J$280,0)</f>
        <v>0</v>
      </c>
      <c r="BI280" s="124">
        <f>IF($N$280="nulová",$J$280,0)</f>
        <v>0</v>
      </c>
      <c r="BJ280" s="73" t="s">
        <v>20</v>
      </c>
      <c r="BK280" s="124">
        <f>ROUND($I$280*$H$280,2)</f>
        <v>0</v>
      </c>
      <c r="BL280" s="73" t="s">
        <v>128</v>
      </c>
      <c r="BM280" s="73" t="s">
        <v>348</v>
      </c>
    </row>
    <row r="281" spans="2:51" s="6" customFormat="1" ht="15.75" customHeight="1">
      <c r="B281" s="125"/>
      <c r="D281" s="126" t="s">
        <v>135</v>
      </c>
      <c r="E281" s="127"/>
      <c r="F281" s="127" t="s">
        <v>320</v>
      </c>
      <c r="H281" s="128"/>
      <c r="L281" s="125"/>
      <c r="M281" s="129"/>
      <c r="T281" s="130"/>
      <c r="AT281" s="128" t="s">
        <v>135</v>
      </c>
      <c r="AU281" s="128" t="s">
        <v>78</v>
      </c>
      <c r="AV281" s="128" t="s">
        <v>20</v>
      </c>
      <c r="AW281" s="128" t="s">
        <v>90</v>
      </c>
      <c r="AX281" s="128" t="s">
        <v>70</v>
      </c>
      <c r="AY281" s="128" t="s">
        <v>122</v>
      </c>
    </row>
    <row r="282" spans="2:51" s="6" customFormat="1" ht="15.75" customHeight="1">
      <c r="B282" s="131"/>
      <c r="D282" s="132" t="s">
        <v>135</v>
      </c>
      <c r="E282" s="133"/>
      <c r="F282" s="134" t="s">
        <v>349</v>
      </c>
      <c r="H282" s="135">
        <v>392.445</v>
      </c>
      <c r="L282" s="131"/>
      <c r="M282" s="136"/>
      <c r="T282" s="137"/>
      <c r="AT282" s="133" t="s">
        <v>135</v>
      </c>
      <c r="AU282" s="133" t="s">
        <v>78</v>
      </c>
      <c r="AV282" s="133" t="s">
        <v>78</v>
      </c>
      <c r="AW282" s="133" t="s">
        <v>90</v>
      </c>
      <c r="AX282" s="133" t="s">
        <v>20</v>
      </c>
      <c r="AY282" s="133" t="s">
        <v>122</v>
      </c>
    </row>
    <row r="283" spans="2:51" s="6" customFormat="1" ht="15.75" customHeight="1">
      <c r="B283" s="144"/>
      <c r="D283" s="132" t="s">
        <v>135</v>
      </c>
      <c r="E283" s="145"/>
      <c r="F283" s="146" t="s">
        <v>174</v>
      </c>
      <c r="H283" s="147">
        <v>392.445</v>
      </c>
      <c r="L283" s="144"/>
      <c r="M283" s="148"/>
      <c r="T283" s="149"/>
      <c r="AT283" s="145" t="s">
        <v>135</v>
      </c>
      <c r="AU283" s="145" t="s">
        <v>78</v>
      </c>
      <c r="AV283" s="145" t="s">
        <v>128</v>
      </c>
      <c r="AW283" s="145" t="s">
        <v>90</v>
      </c>
      <c r="AX283" s="145" t="s">
        <v>70</v>
      </c>
      <c r="AY283" s="145" t="s">
        <v>122</v>
      </c>
    </row>
    <row r="284" spans="2:63" s="103" customFormat="1" ht="30.75" customHeight="1">
      <c r="B284" s="104"/>
      <c r="D284" s="105" t="s">
        <v>69</v>
      </c>
      <c r="E284" s="112" t="s">
        <v>185</v>
      </c>
      <c r="F284" s="112" t="s">
        <v>350</v>
      </c>
      <c r="J284" s="113">
        <f>$BK$284</f>
        <v>0</v>
      </c>
      <c r="L284" s="104"/>
      <c r="M284" s="108"/>
      <c r="P284" s="109">
        <f>SUM($P$285:$P$300)</f>
        <v>0</v>
      </c>
      <c r="R284" s="109">
        <f>SUM($R$285:$R$300)</f>
        <v>136.7654151</v>
      </c>
      <c r="T284" s="110">
        <f>SUM($T$285:$T$300)</f>
        <v>0</v>
      </c>
      <c r="AR284" s="105" t="s">
        <v>20</v>
      </c>
      <c r="AT284" s="105" t="s">
        <v>69</v>
      </c>
      <c r="AU284" s="105" t="s">
        <v>20</v>
      </c>
      <c r="AY284" s="105" t="s">
        <v>122</v>
      </c>
      <c r="BK284" s="111">
        <f>SUM($BK$285:$BK$300)</f>
        <v>0</v>
      </c>
    </row>
    <row r="285" spans="2:65" s="6" customFormat="1" ht="27" customHeight="1">
      <c r="B285" s="19"/>
      <c r="C285" s="114" t="s">
        <v>351</v>
      </c>
      <c r="D285" s="114" t="s">
        <v>124</v>
      </c>
      <c r="E285" s="115" t="s">
        <v>352</v>
      </c>
      <c r="F285" s="116" t="s">
        <v>353</v>
      </c>
      <c r="G285" s="117" t="s">
        <v>354</v>
      </c>
      <c r="H285" s="118">
        <v>509</v>
      </c>
      <c r="I285" s="119"/>
      <c r="J285" s="119">
        <f>ROUND($I$285*$H$285,2)</f>
        <v>0</v>
      </c>
      <c r="K285" s="116" t="s">
        <v>793</v>
      </c>
      <c r="L285" s="19"/>
      <c r="M285" s="120"/>
      <c r="N285" s="121" t="s">
        <v>41</v>
      </c>
      <c r="Q285" s="122">
        <v>0.23058</v>
      </c>
      <c r="R285" s="122">
        <f>$Q$285*$H$285</f>
        <v>117.36522000000001</v>
      </c>
      <c r="S285" s="122">
        <v>0</v>
      </c>
      <c r="T285" s="123">
        <f>$S$285*$H$285</f>
        <v>0</v>
      </c>
      <c r="AR285" s="73" t="s">
        <v>128</v>
      </c>
      <c r="AT285" s="73" t="s">
        <v>124</v>
      </c>
      <c r="AU285" s="73" t="s">
        <v>78</v>
      </c>
      <c r="AY285" s="6" t="s">
        <v>122</v>
      </c>
      <c r="BE285" s="124">
        <f>IF($N$285="základní",$J$285,0)</f>
        <v>0</v>
      </c>
      <c r="BF285" s="124">
        <f>IF($N$285="snížená",$J$285,0)</f>
        <v>0</v>
      </c>
      <c r="BG285" s="124">
        <f>IF($N$285="zákl. přenesená",$J$285,0)</f>
        <v>0</v>
      </c>
      <c r="BH285" s="124">
        <f>IF($N$285="sníž. přenesená",$J$285,0)</f>
        <v>0</v>
      </c>
      <c r="BI285" s="124">
        <f>IF($N$285="nulová",$J$285,0)</f>
        <v>0</v>
      </c>
      <c r="BJ285" s="73" t="s">
        <v>20</v>
      </c>
      <c r="BK285" s="124">
        <f>ROUND($I$285*$H$285,2)</f>
        <v>0</v>
      </c>
      <c r="BL285" s="73" t="s">
        <v>128</v>
      </c>
      <c r="BM285" s="73" t="s">
        <v>355</v>
      </c>
    </row>
    <row r="286" spans="2:51" s="6" customFormat="1" ht="15.75" customHeight="1">
      <c r="B286" s="125"/>
      <c r="D286" s="126" t="s">
        <v>135</v>
      </c>
      <c r="E286" s="127"/>
      <c r="F286" s="127" t="s">
        <v>136</v>
      </c>
      <c r="H286" s="128"/>
      <c r="L286" s="125"/>
      <c r="M286" s="129"/>
      <c r="T286" s="130"/>
      <c r="AT286" s="128" t="s">
        <v>135</v>
      </c>
      <c r="AU286" s="128" t="s">
        <v>78</v>
      </c>
      <c r="AV286" s="128" t="s">
        <v>20</v>
      </c>
      <c r="AW286" s="128" t="s">
        <v>90</v>
      </c>
      <c r="AX286" s="128" t="s">
        <v>70</v>
      </c>
      <c r="AY286" s="128" t="s">
        <v>122</v>
      </c>
    </row>
    <row r="287" spans="2:51" s="6" customFormat="1" ht="15.75" customHeight="1">
      <c r="B287" s="131"/>
      <c r="D287" s="132" t="s">
        <v>135</v>
      </c>
      <c r="E287" s="133"/>
      <c r="F287" s="134" t="s">
        <v>356</v>
      </c>
      <c r="H287" s="135">
        <v>509</v>
      </c>
      <c r="L287" s="131"/>
      <c r="M287" s="136"/>
      <c r="T287" s="137"/>
      <c r="AT287" s="133" t="s">
        <v>135</v>
      </c>
      <c r="AU287" s="133" t="s">
        <v>78</v>
      </c>
      <c r="AV287" s="133" t="s">
        <v>78</v>
      </c>
      <c r="AW287" s="133" t="s">
        <v>90</v>
      </c>
      <c r="AX287" s="133" t="s">
        <v>20</v>
      </c>
      <c r="AY287" s="133" t="s">
        <v>122</v>
      </c>
    </row>
    <row r="288" spans="2:65" s="6" customFormat="1" ht="27" customHeight="1">
      <c r="B288" s="19"/>
      <c r="C288" s="114" t="s">
        <v>357</v>
      </c>
      <c r="D288" s="114" t="s">
        <v>124</v>
      </c>
      <c r="E288" s="115" t="s">
        <v>358</v>
      </c>
      <c r="F288" s="116" t="s">
        <v>359</v>
      </c>
      <c r="G288" s="117" t="s">
        <v>354</v>
      </c>
      <c r="H288" s="118">
        <v>81.51</v>
      </c>
      <c r="I288" s="119"/>
      <c r="J288" s="119">
        <f>ROUND($I$288*$H$288,2)</f>
        <v>0</v>
      </c>
      <c r="K288" s="116" t="s">
        <v>133</v>
      </c>
      <c r="L288" s="19"/>
      <c r="M288" s="120"/>
      <c r="N288" s="121" t="s">
        <v>41</v>
      </c>
      <c r="Q288" s="122">
        <v>0.23801</v>
      </c>
      <c r="R288" s="122">
        <f>$Q$288*$H$288</f>
        <v>19.4001951</v>
      </c>
      <c r="S288" s="122">
        <v>0</v>
      </c>
      <c r="T288" s="123">
        <f>$S$288*$H$288</f>
        <v>0</v>
      </c>
      <c r="AR288" s="73" t="s">
        <v>128</v>
      </c>
      <c r="AT288" s="73" t="s">
        <v>124</v>
      </c>
      <c r="AU288" s="73" t="s">
        <v>78</v>
      </c>
      <c r="AY288" s="6" t="s">
        <v>122</v>
      </c>
      <c r="BE288" s="124">
        <f>IF($N$288="základní",$J$288,0)</f>
        <v>0</v>
      </c>
      <c r="BF288" s="124">
        <f>IF($N$288="snížená",$J$288,0)</f>
        <v>0</v>
      </c>
      <c r="BG288" s="124">
        <f>IF($N$288="zákl. přenesená",$J$288,0)</f>
        <v>0</v>
      </c>
      <c r="BH288" s="124">
        <f>IF($N$288="sníž. přenesená",$J$288,0)</f>
        <v>0</v>
      </c>
      <c r="BI288" s="124">
        <f>IF($N$288="nulová",$J$288,0)</f>
        <v>0</v>
      </c>
      <c r="BJ288" s="73" t="s">
        <v>20</v>
      </c>
      <c r="BK288" s="124">
        <f>ROUND($I$288*$H$288,2)</f>
        <v>0</v>
      </c>
      <c r="BL288" s="73" t="s">
        <v>128</v>
      </c>
      <c r="BM288" s="73" t="s">
        <v>360</v>
      </c>
    </row>
    <row r="289" spans="2:51" s="6" customFormat="1" ht="15.75" customHeight="1">
      <c r="B289" s="125"/>
      <c r="D289" s="126" t="s">
        <v>135</v>
      </c>
      <c r="E289" s="127"/>
      <c r="F289" s="127" t="s">
        <v>136</v>
      </c>
      <c r="H289" s="128"/>
      <c r="L289" s="125"/>
      <c r="M289" s="129"/>
      <c r="T289" s="130"/>
      <c r="AT289" s="128" t="s">
        <v>135</v>
      </c>
      <c r="AU289" s="128" t="s">
        <v>78</v>
      </c>
      <c r="AV289" s="128" t="s">
        <v>20</v>
      </c>
      <c r="AW289" s="128" t="s">
        <v>90</v>
      </c>
      <c r="AX289" s="128" t="s">
        <v>70</v>
      </c>
      <c r="AY289" s="128" t="s">
        <v>122</v>
      </c>
    </row>
    <row r="290" spans="2:51" s="6" customFormat="1" ht="15.75" customHeight="1">
      <c r="B290" s="131"/>
      <c r="D290" s="132" t="s">
        <v>135</v>
      </c>
      <c r="E290" s="133"/>
      <c r="F290" s="134" t="s">
        <v>361</v>
      </c>
      <c r="H290" s="135">
        <v>81.51</v>
      </c>
      <c r="L290" s="131"/>
      <c r="M290" s="136"/>
      <c r="T290" s="137"/>
      <c r="AT290" s="133" t="s">
        <v>135</v>
      </c>
      <c r="AU290" s="133" t="s">
        <v>78</v>
      </c>
      <c r="AV290" s="133" t="s">
        <v>78</v>
      </c>
      <c r="AW290" s="133" t="s">
        <v>90</v>
      </c>
      <c r="AX290" s="133" t="s">
        <v>20</v>
      </c>
      <c r="AY290" s="133" t="s">
        <v>122</v>
      </c>
    </row>
    <row r="291" spans="2:65" s="6" customFormat="1" ht="15.75" customHeight="1">
      <c r="B291" s="19"/>
      <c r="C291" s="114" t="s">
        <v>362</v>
      </c>
      <c r="D291" s="114" t="s">
        <v>124</v>
      </c>
      <c r="E291" s="115" t="s">
        <v>363</v>
      </c>
      <c r="F291" s="116" t="s">
        <v>785</v>
      </c>
      <c r="G291" s="117" t="s">
        <v>364</v>
      </c>
      <c r="H291" s="118">
        <v>1</v>
      </c>
      <c r="I291" s="119"/>
      <c r="J291" s="119">
        <f>ROUND($I$291*$H$291,2)</f>
        <v>0</v>
      </c>
      <c r="K291" s="116" t="s">
        <v>793</v>
      </c>
      <c r="L291" s="19"/>
      <c r="M291" s="120"/>
      <c r="N291" s="121" t="s">
        <v>41</v>
      </c>
      <c r="Q291" s="122">
        <v>0</v>
      </c>
      <c r="R291" s="122">
        <f>$Q$291*$H$291</f>
        <v>0</v>
      </c>
      <c r="S291" s="122">
        <v>0</v>
      </c>
      <c r="T291" s="123">
        <f>$S$291*$H$291</f>
        <v>0</v>
      </c>
      <c r="AR291" s="73" t="s">
        <v>128</v>
      </c>
      <c r="AT291" s="73" t="s">
        <v>124</v>
      </c>
      <c r="AU291" s="73" t="s">
        <v>78</v>
      </c>
      <c r="AY291" s="6" t="s">
        <v>122</v>
      </c>
      <c r="BE291" s="124">
        <f>IF($N$291="základní",$J$291,0)</f>
        <v>0</v>
      </c>
      <c r="BF291" s="124">
        <f>IF($N$291="snížená",$J$291,0)</f>
        <v>0</v>
      </c>
      <c r="BG291" s="124">
        <f>IF($N$291="zákl. přenesená",$J$291,0)</f>
        <v>0</v>
      </c>
      <c r="BH291" s="124">
        <f>IF($N$291="sníž. přenesená",$J$291,0)</f>
        <v>0</v>
      </c>
      <c r="BI291" s="124">
        <f>IF($N$291="nulová",$J$291,0)</f>
        <v>0</v>
      </c>
      <c r="BJ291" s="73" t="s">
        <v>20</v>
      </c>
      <c r="BK291" s="124">
        <f>ROUND($I$291*$H$291,2)</f>
        <v>0</v>
      </c>
      <c r="BL291" s="73" t="s">
        <v>128</v>
      </c>
      <c r="BM291" s="73" t="s">
        <v>365</v>
      </c>
    </row>
    <row r="292" spans="2:51" s="6" customFormat="1" ht="15.75" customHeight="1">
      <c r="B292" s="125"/>
      <c r="D292" s="126" t="s">
        <v>135</v>
      </c>
      <c r="E292" s="127"/>
      <c r="F292" s="127" t="s">
        <v>136</v>
      </c>
      <c r="H292" s="128"/>
      <c r="L292" s="125"/>
      <c r="M292" s="129"/>
      <c r="T292" s="130"/>
      <c r="AT292" s="128" t="s">
        <v>135</v>
      </c>
      <c r="AU292" s="128" t="s">
        <v>78</v>
      </c>
      <c r="AV292" s="128" t="s">
        <v>20</v>
      </c>
      <c r="AW292" s="128" t="s">
        <v>90</v>
      </c>
      <c r="AX292" s="128" t="s">
        <v>70</v>
      </c>
      <c r="AY292" s="128" t="s">
        <v>122</v>
      </c>
    </row>
    <row r="293" spans="2:51" s="6" customFormat="1" ht="15.75" customHeight="1">
      <c r="B293" s="131"/>
      <c r="D293" s="132" t="s">
        <v>135</v>
      </c>
      <c r="E293" s="133"/>
      <c r="F293" s="134" t="s">
        <v>366</v>
      </c>
      <c r="H293" s="135">
        <v>1</v>
      </c>
      <c r="L293" s="131"/>
      <c r="M293" s="136"/>
      <c r="T293" s="137"/>
      <c r="AT293" s="133" t="s">
        <v>135</v>
      </c>
      <c r="AU293" s="133" t="s">
        <v>78</v>
      </c>
      <c r="AV293" s="133" t="s">
        <v>78</v>
      </c>
      <c r="AW293" s="133" t="s">
        <v>90</v>
      </c>
      <c r="AX293" s="133" t="s">
        <v>70</v>
      </c>
      <c r="AY293" s="133" t="s">
        <v>122</v>
      </c>
    </row>
    <row r="294" spans="2:51" s="6" customFormat="1" ht="15.75" customHeight="1">
      <c r="B294" s="138"/>
      <c r="D294" s="132" t="s">
        <v>135</v>
      </c>
      <c r="E294" s="139"/>
      <c r="F294" s="140" t="s">
        <v>143</v>
      </c>
      <c r="H294" s="141">
        <v>1</v>
      </c>
      <c r="L294" s="138"/>
      <c r="M294" s="142"/>
      <c r="T294" s="143"/>
      <c r="AT294" s="139" t="s">
        <v>135</v>
      </c>
      <c r="AU294" s="139" t="s">
        <v>78</v>
      </c>
      <c r="AV294" s="139" t="s">
        <v>138</v>
      </c>
      <c r="AW294" s="139" t="s">
        <v>90</v>
      </c>
      <c r="AX294" s="139" t="s">
        <v>20</v>
      </c>
      <c r="AY294" s="139" t="s">
        <v>122</v>
      </c>
    </row>
    <row r="295" spans="2:65" s="6" customFormat="1" ht="27" customHeight="1">
      <c r="B295" s="19"/>
      <c r="C295" s="114" t="s">
        <v>367</v>
      </c>
      <c r="D295" s="114" t="s">
        <v>124</v>
      </c>
      <c r="E295" s="115" t="s">
        <v>368</v>
      </c>
      <c r="F295" s="116" t="s">
        <v>369</v>
      </c>
      <c r="G295" s="117" t="s">
        <v>354</v>
      </c>
      <c r="H295" s="118">
        <v>23.7</v>
      </c>
      <c r="I295" s="119"/>
      <c r="J295" s="119">
        <f>ROUND($I$295*$H$295,2)</f>
        <v>0</v>
      </c>
      <c r="K295" s="116" t="s">
        <v>793</v>
      </c>
      <c r="L295" s="19"/>
      <c r="M295" s="120"/>
      <c r="N295" s="121" t="s">
        <v>41</v>
      </c>
      <c r="Q295" s="122">
        <v>0</v>
      </c>
      <c r="R295" s="122">
        <f>$Q$295*$H$295</f>
        <v>0</v>
      </c>
      <c r="S295" s="122">
        <v>0</v>
      </c>
      <c r="T295" s="123">
        <f>$S$295*$H$295</f>
        <v>0</v>
      </c>
      <c r="AR295" s="73" t="s">
        <v>128</v>
      </c>
      <c r="AT295" s="73" t="s">
        <v>124</v>
      </c>
      <c r="AU295" s="73" t="s">
        <v>78</v>
      </c>
      <c r="AY295" s="6" t="s">
        <v>122</v>
      </c>
      <c r="BE295" s="124">
        <f>IF($N$295="základní",$J$295,0)</f>
        <v>0</v>
      </c>
      <c r="BF295" s="124">
        <f>IF($N$295="snížená",$J$295,0)</f>
        <v>0</v>
      </c>
      <c r="BG295" s="124">
        <f>IF($N$295="zákl. přenesená",$J$295,0)</f>
        <v>0</v>
      </c>
      <c r="BH295" s="124">
        <f>IF($N$295="sníž. přenesená",$J$295,0)</f>
        <v>0</v>
      </c>
      <c r="BI295" s="124">
        <f>IF($N$295="nulová",$J$295,0)</f>
        <v>0</v>
      </c>
      <c r="BJ295" s="73" t="s">
        <v>20</v>
      </c>
      <c r="BK295" s="124">
        <f>ROUND($I$295*$H$295,2)</f>
        <v>0</v>
      </c>
      <c r="BL295" s="73" t="s">
        <v>128</v>
      </c>
      <c r="BM295" s="73" t="s">
        <v>370</v>
      </c>
    </row>
    <row r="296" spans="2:51" s="6" customFormat="1" ht="15.75" customHeight="1">
      <c r="B296" s="125"/>
      <c r="D296" s="126" t="s">
        <v>135</v>
      </c>
      <c r="E296" s="127"/>
      <c r="F296" s="127" t="s">
        <v>136</v>
      </c>
      <c r="H296" s="128"/>
      <c r="L296" s="125"/>
      <c r="M296" s="129"/>
      <c r="T296" s="130"/>
      <c r="AT296" s="128" t="s">
        <v>135</v>
      </c>
      <c r="AU296" s="128" t="s">
        <v>78</v>
      </c>
      <c r="AV296" s="128" t="s">
        <v>20</v>
      </c>
      <c r="AW296" s="128" t="s">
        <v>90</v>
      </c>
      <c r="AX296" s="128" t="s">
        <v>70</v>
      </c>
      <c r="AY296" s="128" t="s">
        <v>122</v>
      </c>
    </row>
    <row r="297" spans="2:51" s="6" customFormat="1" ht="15.75" customHeight="1">
      <c r="B297" s="131"/>
      <c r="D297" s="132" t="s">
        <v>135</v>
      </c>
      <c r="E297" s="133"/>
      <c r="F297" s="134" t="s">
        <v>371</v>
      </c>
      <c r="H297" s="135">
        <v>23.7</v>
      </c>
      <c r="L297" s="131"/>
      <c r="M297" s="136"/>
      <c r="T297" s="137"/>
      <c r="AT297" s="133" t="s">
        <v>135</v>
      </c>
      <c r="AU297" s="133" t="s">
        <v>78</v>
      </c>
      <c r="AV297" s="133" t="s">
        <v>78</v>
      </c>
      <c r="AW297" s="133" t="s">
        <v>90</v>
      </c>
      <c r="AX297" s="133" t="s">
        <v>70</v>
      </c>
      <c r="AY297" s="133" t="s">
        <v>122</v>
      </c>
    </row>
    <row r="298" spans="2:51" s="6" customFormat="1" ht="15.75" customHeight="1">
      <c r="B298" s="138"/>
      <c r="D298" s="132" t="s">
        <v>135</v>
      </c>
      <c r="E298" s="139"/>
      <c r="F298" s="140" t="s">
        <v>143</v>
      </c>
      <c r="H298" s="141">
        <v>23.7</v>
      </c>
      <c r="L298" s="138"/>
      <c r="M298" s="142"/>
      <c r="T298" s="143"/>
      <c r="AT298" s="139" t="s">
        <v>135</v>
      </c>
      <c r="AU298" s="139" t="s">
        <v>78</v>
      </c>
      <c r="AV298" s="139" t="s">
        <v>138</v>
      </c>
      <c r="AW298" s="139" t="s">
        <v>90</v>
      </c>
      <c r="AX298" s="139" t="s">
        <v>20</v>
      </c>
      <c r="AY298" s="139" t="s">
        <v>122</v>
      </c>
    </row>
    <row r="299" spans="2:65" s="6" customFormat="1" ht="15.75" customHeight="1">
      <c r="B299" s="19"/>
      <c r="C299" s="114" t="s">
        <v>372</v>
      </c>
      <c r="D299" s="114" t="s">
        <v>124</v>
      </c>
      <c r="E299" s="115" t="s">
        <v>373</v>
      </c>
      <c r="F299" s="116" t="s">
        <v>786</v>
      </c>
      <c r="G299" s="117" t="s">
        <v>364</v>
      </c>
      <c r="H299" s="118">
        <v>1</v>
      </c>
      <c r="I299" s="119"/>
      <c r="J299" s="119">
        <f>ROUND($I$299*$H$299,2)</f>
        <v>0</v>
      </c>
      <c r="K299" s="116" t="s">
        <v>793</v>
      </c>
      <c r="L299" s="19"/>
      <c r="M299" s="120"/>
      <c r="N299" s="121" t="s">
        <v>41</v>
      </c>
      <c r="Q299" s="122">
        <v>0</v>
      </c>
      <c r="R299" s="122">
        <f>$Q$299*$H$299</f>
        <v>0</v>
      </c>
      <c r="S299" s="122">
        <v>0</v>
      </c>
      <c r="T299" s="123">
        <f>$S$299*$H$299</f>
        <v>0</v>
      </c>
      <c r="AR299" s="73" t="s">
        <v>128</v>
      </c>
      <c r="AT299" s="73" t="s">
        <v>124</v>
      </c>
      <c r="AU299" s="73" t="s">
        <v>78</v>
      </c>
      <c r="AY299" s="6" t="s">
        <v>122</v>
      </c>
      <c r="BE299" s="124">
        <f>IF($N$299="základní",$J$299,0)</f>
        <v>0</v>
      </c>
      <c r="BF299" s="124">
        <f>IF($N$299="snížená",$J$299,0)</f>
        <v>0</v>
      </c>
      <c r="BG299" s="124">
        <f>IF($N$299="zákl. přenesená",$J$299,0)</f>
        <v>0</v>
      </c>
      <c r="BH299" s="124">
        <f>IF($N$299="sníž. přenesená",$J$299,0)</f>
        <v>0</v>
      </c>
      <c r="BI299" s="124">
        <f>IF($N$299="nulová",$J$299,0)</f>
        <v>0</v>
      </c>
      <c r="BJ299" s="73" t="s">
        <v>20</v>
      </c>
      <c r="BK299" s="124">
        <f>ROUND($I$299*$H$299,2)</f>
        <v>0</v>
      </c>
      <c r="BL299" s="73" t="s">
        <v>128</v>
      </c>
      <c r="BM299" s="73" t="s">
        <v>374</v>
      </c>
    </row>
    <row r="300" spans="2:51" s="6" customFormat="1" ht="15.75" customHeight="1">
      <c r="B300" s="131"/>
      <c r="D300" s="126" t="s">
        <v>135</v>
      </c>
      <c r="E300" s="134"/>
      <c r="F300" s="134" t="s">
        <v>375</v>
      </c>
      <c r="H300" s="135">
        <v>1</v>
      </c>
      <c r="L300" s="131"/>
      <c r="M300" s="136"/>
      <c r="T300" s="137"/>
      <c r="AT300" s="133" t="s">
        <v>135</v>
      </c>
      <c r="AU300" s="133" t="s">
        <v>78</v>
      </c>
      <c r="AV300" s="133" t="s">
        <v>78</v>
      </c>
      <c r="AW300" s="133" t="s">
        <v>90</v>
      </c>
      <c r="AX300" s="133" t="s">
        <v>20</v>
      </c>
      <c r="AY300" s="133" t="s">
        <v>122</v>
      </c>
    </row>
    <row r="301" spans="2:63" s="103" customFormat="1" ht="30.75" customHeight="1">
      <c r="B301" s="104"/>
      <c r="D301" s="105" t="s">
        <v>69</v>
      </c>
      <c r="E301" s="112" t="s">
        <v>192</v>
      </c>
      <c r="F301" s="112" t="s">
        <v>376</v>
      </c>
      <c r="J301" s="113">
        <f>$BK$301</f>
        <v>0</v>
      </c>
      <c r="L301" s="104"/>
      <c r="M301" s="108"/>
      <c r="P301" s="109">
        <f>SUM($P$302:$P$351)</f>
        <v>0</v>
      </c>
      <c r="R301" s="109">
        <f>SUM($R$302:$R$351)</f>
        <v>148.2082602</v>
      </c>
      <c r="T301" s="110">
        <f>SUM($T$302:$T$351)</f>
        <v>0</v>
      </c>
      <c r="AR301" s="105" t="s">
        <v>20</v>
      </c>
      <c r="AT301" s="105" t="s">
        <v>69</v>
      </c>
      <c r="AU301" s="105" t="s">
        <v>20</v>
      </c>
      <c r="AY301" s="105" t="s">
        <v>122</v>
      </c>
      <c r="BK301" s="111">
        <f>SUM($BK$302:$BK$351)</f>
        <v>0</v>
      </c>
    </row>
    <row r="302" spans="2:65" s="6" customFormat="1" ht="27" customHeight="1">
      <c r="B302" s="19"/>
      <c r="C302" s="114" t="s">
        <v>377</v>
      </c>
      <c r="D302" s="114" t="s">
        <v>124</v>
      </c>
      <c r="E302" s="115" t="s">
        <v>378</v>
      </c>
      <c r="F302" s="116" t="s">
        <v>379</v>
      </c>
      <c r="G302" s="117" t="s">
        <v>364</v>
      </c>
      <c r="H302" s="118">
        <v>1</v>
      </c>
      <c r="I302" s="119"/>
      <c r="J302" s="119">
        <f>ROUND($I$302*$H$302,2)</f>
        <v>0</v>
      </c>
      <c r="K302" s="116" t="s">
        <v>793</v>
      </c>
      <c r="L302" s="19"/>
      <c r="M302" s="120"/>
      <c r="N302" s="121" t="s">
        <v>41</v>
      </c>
      <c r="Q302" s="122">
        <v>0.03011</v>
      </c>
      <c r="R302" s="122">
        <f>$Q$302*$H$302</f>
        <v>0.03011</v>
      </c>
      <c r="S302" s="122">
        <v>0</v>
      </c>
      <c r="T302" s="123">
        <f>$S$302*$H$302</f>
        <v>0</v>
      </c>
      <c r="AR302" s="73" t="s">
        <v>128</v>
      </c>
      <c r="AT302" s="73" t="s">
        <v>124</v>
      </c>
      <c r="AU302" s="73" t="s">
        <v>78</v>
      </c>
      <c r="AY302" s="6" t="s">
        <v>122</v>
      </c>
      <c r="BE302" s="124">
        <f>IF($N$302="základní",$J$302,0)</f>
        <v>0</v>
      </c>
      <c r="BF302" s="124">
        <f>IF($N$302="snížená",$J$302,0)</f>
        <v>0</v>
      </c>
      <c r="BG302" s="124">
        <f>IF($N$302="zákl. přenesená",$J$302,0)</f>
        <v>0</v>
      </c>
      <c r="BH302" s="124">
        <f>IF($N$302="sníž. přenesená",$J$302,0)</f>
        <v>0</v>
      </c>
      <c r="BI302" s="124">
        <f>IF($N$302="nulová",$J$302,0)</f>
        <v>0</v>
      </c>
      <c r="BJ302" s="73" t="s">
        <v>20</v>
      </c>
      <c r="BK302" s="124">
        <f>ROUND($I$302*$H$302,2)</f>
        <v>0</v>
      </c>
      <c r="BL302" s="73" t="s">
        <v>128</v>
      </c>
      <c r="BM302" s="73" t="s">
        <v>380</v>
      </c>
    </row>
    <row r="303" spans="2:51" s="6" customFormat="1" ht="15.75" customHeight="1">
      <c r="B303" s="125"/>
      <c r="D303" s="126" t="s">
        <v>135</v>
      </c>
      <c r="E303" s="127"/>
      <c r="F303" s="127" t="s">
        <v>381</v>
      </c>
      <c r="H303" s="128"/>
      <c r="L303" s="125"/>
      <c r="M303" s="129"/>
      <c r="T303" s="130"/>
      <c r="AT303" s="128" t="s">
        <v>135</v>
      </c>
      <c r="AU303" s="128" t="s">
        <v>78</v>
      </c>
      <c r="AV303" s="128" t="s">
        <v>20</v>
      </c>
      <c r="AW303" s="128" t="s">
        <v>90</v>
      </c>
      <c r="AX303" s="128" t="s">
        <v>70</v>
      </c>
      <c r="AY303" s="128" t="s">
        <v>122</v>
      </c>
    </row>
    <row r="304" spans="2:51" s="6" customFormat="1" ht="15.75" customHeight="1">
      <c r="B304" s="131"/>
      <c r="D304" s="132" t="s">
        <v>135</v>
      </c>
      <c r="E304" s="133"/>
      <c r="F304" s="134" t="s">
        <v>20</v>
      </c>
      <c r="H304" s="135">
        <v>1</v>
      </c>
      <c r="L304" s="131"/>
      <c r="M304" s="136"/>
      <c r="T304" s="137"/>
      <c r="AT304" s="133" t="s">
        <v>135</v>
      </c>
      <c r="AU304" s="133" t="s">
        <v>78</v>
      </c>
      <c r="AV304" s="133" t="s">
        <v>78</v>
      </c>
      <c r="AW304" s="133" t="s">
        <v>90</v>
      </c>
      <c r="AX304" s="133" t="s">
        <v>20</v>
      </c>
      <c r="AY304" s="133" t="s">
        <v>122</v>
      </c>
    </row>
    <row r="305" spans="2:65" s="6" customFormat="1" ht="15.75" customHeight="1">
      <c r="B305" s="19"/>
      <c r="C305" s="114" t="s">
        <v>382</v>
      </c>
      <c r="D305" s="114" t="s">
        <v>124</v>
      </c>
      <c r="E305" s="115" t="s">
        <v>383</v>
      </c>
      <c r="F305" s="116" t="s">
        <v>384</v>
      </c>
      <c r="G305" s="117" t="s">
        <v>354</v>
      </c>
      <c r="H305" s="118">
        <v>787.66</v>
      </c>
      <c r="I305" s="119"/>
      <c r="J305" s="119">
        <f>ROUND($I$305*$H$305,2)</f>
        <v>0</v>
      </c>
      <c r="K305" s="116" t="s">
        <v>793</v>
      </c>
      <c r="L305" s="19"/>
      <c r="M305" s="120"/>
      <c r="N305" s="121" t="s">
        <v>41</v>
      </c>
      <c r="Q305" s="122">
        <v>0.03011</v>
      </c>
      <c r="R305" s="122">
        <f>$Q$305*$H$305</f>
        <v>23.7164426</v>
      </c>
      <c r="S305" s="122">
        <v>0</v>
      </c>
      <c r="T305" s="123">
        <f>$S$305*$H$305</f>
        <v>0</v>
      </c>
      <c r="AR305" s="73" t="s">
        <v>128</v>
      </c>
      <c r="AT305" s="73" t="s">
        <v>124</v>
      </c>
      <c r="AU305" s="73" t="s">
        <v>78</v>
      </c>
      <c r="AY305" s="6" t="s">
        <v>122</v>
      </c>
      <c r="BE305" s="124">
        <f>IF($N$305="základní",$J$305,0)</f>
        <v>0</v>
      </c>
      <c r="BF305" s="124">
        <f>IF($N$305="snížená",$J$305,0)</f>
        <v>0</v>
      </c>
      <c r="BG305" s="124">
        <f>IF($N$305="zákl. přenesená",$J$305,0)</f>
        <v>0</v>
      </c>
      <c r="BH305" s="124">
        <f>IF($N$305="sníž. přenesená",$J$305,0)</f>
        <v>0</v>
      </c>
      <c r="BI305" s="124">
        <f>IF($N$305="nulová",$J$305,0)</f>
        <v>0</v>
      </c>
      <c r="BJ305" s="73" t="s">
        <v>20</v>
      </c>
      <c r="BK305" s="124">
        <f>ROUND($I$305*$H$305,2)</f>
        <v>0</v>
      </c>
      <c r="BL305" s="73" t="s">
        <v>128</v>
      </c>
      <c r="BM305" s="73" t="s">
        <v>385</v>
      </c>
    </row>
    <row r="306" spans="2:51" s="6" customFormat="1" ht="15.75" customHeight="1">
      <c r="B306" s="125"/>
      <c r="D306" s="126" t="s">
        <v>135</v>
      </c>
      <c r="E306" s="127"/>
      <c r="F306" s="127" t="s">
        <v>386</v>
      </c>
      <c r="H306" s="128"/>
      <c r="L306" s="125"/>
      <c r="M306" s="129"/>
      <c r="T306" s="130"/>
      <c r="AT306" s="128" t="s">
        <v>135</v>
      </c>
      <c r="AU306" s="128" t="s">
        <v>78</v>
      </c>
      <c r="AV306" s="128" t="s">
        <v>20</v>
      </c>
      <c r="AW306" s="128" t="s">
        <v>90</v>
      </c>
      <c r="AX306" s="128" t="s">
        <v>70</v>
      </c>
      <c r="AY306" s="128" t="s">
        <v>122</v>
      </c>
    </row>
    <row r="307" spans="2:51" s="6" customFormat="1" ht="15.75" customHeight="1">
      <c r="B307" s="131"/>
      <c r="D307" s="132" t="s">
        <v>135</v>
      </c>
      <c r="E307" s="133"/>
      <c r="F307" s="134" t="s">
        <v>387</v>
      </c>
      <c r="H307" s="135">
        <v>787.66</v>
      </c>
      <c r="L307" s="131"/>
      <c r="M307" s="136"/>
      <c r="T307" s="137"/>
      <c r="AT307" s="133" t="s">
        <v>135</v>
      </c>
      <c r="AU307" s="133" t="s">
        <v>78</v>
      </c>
      <c r="AV307" s="133" t="s">
        <v>78</v>
      </c>
      <c r="AW307" s="133" t="s">
        <v>90</v>
      </c>
      <c r="AX307" s="133" t="s">
        <v>20</v>
      </c>
      <c r="AY307" s="133" t="s">
        <v>122</v>
      </c>
    </row>
    <row r="308" spans="2:51" s="6" customFormat="1" ht="15.75" customHeight="1">
      <c r="B308" s="138"/>
      <c r="D308" s="132" t="s">
        <v>135</v>
      </c>
      <c r="E308" s="139"/>
      <c r="F308" s="140" t="s">
        <v>143</v>
      </c>
      <c r="H308" s="141">
        <v>787.66</v>
      </c>
      <c r="L308" s="138"/>
      <c r="M308" s="142"/>
      <c r="T308" s="143"/>
      <c r="AT308" s="139" t="s">
        <v>135</v>
      </c>
      <c r="AU308" s="139" t="s">
        <v>78</v>
      </c>
      <c r="AV308" s="139" t="s">
        <v>138</v>
      </c>
      <c r="AW308" s="139" t="s">
        <v>90</v>
      </c>
      <c r="AX308" s="139" t="s">
        <v>70</v>
      </c>
      <c r="AY308" s="139" t="s">
        <v>122</v>
      </c>
    </row>
    <row r="309" spans="2:65" s="6" customFormat="1" ht="15.75" customHeight="1">
      <c r="B309" s="19"/>
      <c r="C309" s="114" t="s">
        <v>388</v>
      </c>
      <c r="D309" s="114" t="s">
        <v>124</v>
      </c>
      <c r="E309" s="115" t="s">
        <v>389</v>
      </c>
      <c r="F309" s="116" t="s">
        <v>390</v>
      </c>
      <c r="G309" s="117" t="s">
        <v>354</v>
      </c>
      <c r="H309" s="118">
        <v>617.36</v>
      </c>
      <c r="I309" s="119"/>
      <c r="J309" s="119">
        <f>ROUND($I$309*$H$309,2)</f>
        <v>0</v>
      </c>
      <c r="K309" s="116" t="s">
        <v>793</v>
      </c>
      <c r="L309" s="19"/>
      <c r="M309" s="120"/>
      <c r="N309" s="121" t="s">
        <v>41</v>
      </c>
      <c r="Q309" s="122">
        <v>0.03011</v>
      </c>
      <c r="R309" s="122">
        <f>$Q$309*$H$309</f>
        <v>18.5887096</v>
      </c>
      <c r="S309" s="122">
        <v>0</v>
      </c>
      <c r="T309" s="123">
        <f>$S$309*$H$309</f>
        <v>0</v>
      </c>
      <c r="AR309" s="73" t="s">
        <v>128</v>
      </c>
      <c r="AT309" s="73" t="s">
        <v>124</v>
      </c>
      <c r="AU309" s="73" t="s">
        <v>78</v>
      </c>
      <c r="AY309" s="6" t="s">
        <v>122</v>
      </c>
      <c r="BE309" s="124">
        <f>IF($N$309="základní",$J$309,0)</f>
        <v>0</v>
      </c>
      <c r="BF309" s="124">
        <f>IF($N$309="snížená",$J$309,0)</f>
        <v>0</v>
      </c>
      <c r="BG309" s="124">
        <f>IF($N$309="zákl. přenesená",$J$309,0)</f>
        <v>0</v>
      </c>
      <c r="BH309" s="124">
        <f>IF($N$309="sníž. přenesená",$J$309,0)</f>
        <v>0</v>
      </c>
      <c r="BI309" s="124">
        <f>IF($N$309="nulová",$J$309,0)</f>
        <v>0</v>
      </c>
      <c r="BJ309" s="73" t="s">
        <v>20</v>
      </c>
      <c r="BK309" s="124">
        <f>ROUND($I$309*$H$309,2)</f>
        <v>0</v>
      </c>
      <c r="BL309" s="73" t="s">
        <v>128</v>
      </c>
      <c r="BM309" s="73" t="s">
        <v>391</v>
      </c>
    </row>
    <row r="310" spans="2:51" s="6" customFormat="1" ht="15.75" customHeight="1">
      <c r="B310" s="125"/>
      <c r="D310" s="126" t="s">
        <v>135</v>
      </c>
      <c r="E310" s="127"/>
      <c r="F310" s="127" t="s">
        <v>386</v>
      </c>
      <c r="H310" s="128"/>
      <c r="L310" s="125"/>
      <c r="M310" s="129"/>
      <c r="T310" s="130"/>
      <c r="AT310" s="128" t="s">
        <v>135</v>
      </c>
      <c r="AU310" s="128" t="s">
        <v>78</v>
      </c>
      <c r="AV310" s="128" t="s">
        <v>20</v>
      </c>
      <c r="AW310" s="128" t="s">
        <v>90</v>
      </c>
      <c r="AX310" s="128" t="s">
        <v>70</v>
      </c>
      <c r="AY310" s="128" t="s">
        <v>122</v>
      </c>
    </row>
    <row r="311" spans="2:51" s="6" customFormat="1" ht="15.75" customHeight="1">
      <c r="B311" s="131"/>
      <c r="D311" s="132" t="s">
        <v>135</v>
      </c>
      <c r="E311" s="133"/>
      <c r="F311" s="134" t="s">
        <v>392</v>
      </c>
      <c r="H311" s="135">
        <v>316.96</v>
      </c>
      <c r="L311" s="131"/>
      <c r="M311" s="136"/>
      <c r="T311" s="137"/>
      <c r="AT311" s="133" t="s">
        <v>135</v>
      </c>
      <c r="AU311" s="133" t="s">
        <v>78</v>
      </c>
      <c r="AV311" s="133" t="s">
        <v>78</v>
      </c>
      <c r="AW311" s="133" t="s">
        <v>90</v>
      </c>
      <c r="AX311" s="133" t="s">
        <v>70</v>
      </c>
      <c r="AY311" s="133" t="s">
        <v>122</v>
      </c>
    </row>
    <row r="312" spans="2:51" s="6" customFormat="1" ht="15.75" customHeight="1">
      <c r="B312" s="131"/>
      <c r="D312" s="132" t="s">
        <v>135</v>
      </c>
      <c r="E312" s="133"/>
      <c r="F312" s="134" t="s">
        <v>393</v>
      </c>
      <c r="H312" s="135">
        <v>137.2</v>
      </c>
      <c r="L312" s="131"/>
      <c r="M312" s="136"/>
      <c r="T312" s="137"/>
      <c r="AT312" s="133" t="s">
        <v>135</v>
      </c>
      <c r="AU312" s="133" t="s">
        <v>78</v>
      </c>
      <c r="AV312" s="133" t="s">
        <v>78</v>
      </c>
      <c r="AW312" s="133" t="s">
        <v>90</v>
      </c>
      <c r="AX312" s="133" t="s">
        <v>70</v>
      </c>
      <c r="AY312" s="133" t="s">
        <v>122</v>
      </c>
    </row>
    <row r="313" spans="2:51" s="6" customFormat="1" ht="15.75" customHeight="1">
      <c r="B313" s="131"/>
      <c r="D313" s="132" t="s">
        <v>135</v>
      </c>
      <c r="E313" s="133"/>
      <c r="F313" s="134" t="s">
        <v>394</v>
      </c>
      <c r="H313" s="135">
        <v>144</v>
      </c>
      <c r="L313" s="131"/>
      <c r="M313" s="136"/>
      <c r="T313" s="137"/>
      <c r="AT313" s="133" t="s">
        <v>135</v>
      </c>
      <c r="AU313" s="133" t="s">
        <v>78</v>
      </c>
      <c r="AV313" s="133" t="s">
        <v>78</v>
      </c>
      <c r="AW313" s="133" t="s">
        <v>90</v>
      </c>
      <c r="AX313" s="133" t="s">
        <v>70</v>
      </c>
      <c r="AY313" s="133" t="s">
        <v>122</v>
      </c>
    </row>
    <row r="314" spans="2:51" s="6" customFormat="1" ht="15.75" customHeight="1">
      <c r="B314" s="131"/>
      <c r="D314" s="132" t="s">
        <v>135</v>
      </c>
      <c r="E314" s="133"/>
      <c r="F314" s="134" t="s">
        <v>395</v>
      </c>
      <c r="H314" s="135">
        <v>19.2</v>
      </c>
      <c r="L314" s="131"/>
      <c r="M314" s="136"/>
      <c r="T314" s="137"/>
      <c r="AT314" s="133" t="s">
        <v>135</v>
      </c>
      <c r="AU314" s="133" t="s">
        <v>78</v>
      </c>
      <c r="AV314" s="133" t="s">
        <v>78</v>
      </c>
      <c r="AW314" s="133" t="s">
        <v>90</v>
      </c>
      <c r="AX314" s="133" t="s">
        <v>70</v>
      </c>
      <c r="AY314" s="133" t="s">
        <v>122</v>
      </c>
    </row>
    <row r="315" spans="2:51" s="6" customFormat="1" ht="15.75" customHeight="1">
      <c r="B315" s="138"/>
      <c r="D315" s="132" t="s">
        <v>135</v>
      </c>
      <c r="E315" s="139"/>
      <c r="F315" s="140" t="s">
        <v>143</v>
      </c>
      <c r="H315" s="141">
        <v>617.36</v>
      </c>
      <c r="L315" s="138"/>
      <c r="M315" s="142"/>
      <c r="T315" s="143"/>
      <c r="AT315" s="139" t="s">
        <v>135</v>
      </c>
      <c r="AU315" s="139" t="s">
        <v>78</v>
      </c>
      <c r="AV315" s="139" t="s">
        <v>138</v>
      </c>
      <c r="AW315" s="139" t="s">
        <v>90</v>
      </c>
      <c r="AX315" s="139" t="s">
        <v>20</v>
      </c>
      <c r="AY315" s="139" t="s">
        <v>122</v>
      </c>
    </row>
    <row r="316" spans="2:65" s="6" customFormat="1" ht="15.75" customHeight="1">
      <c r="B316" s="19"/>
      <c r="C316" s="114" t="s">
        <v>396</v>
      </c>
      <c r="D316" s="114" t="s">
        <v>124</v>
      </c>
      <c r="E316" s="115" t="s">
        <v>397</v>
      </c>
      <c r="F316" s="116" t="s">
        <v>398</v>
      </c>
      <c r="G316" s="117" t="s">
        <v>364</v>
      </c>
      <c r="H316" s="118">
        <v>2</v>
      </c>
      <c r="I316" s="119"/>
      <c r="J316" s="119">
        <f>ROUND($I$316*$H$316,2)</f>
        <v>0</v>
      </c>
      <c r="K316" s="116" t="s">
        <v>793</v>
      </c>
      <c r="L316" s="19"/>
      <c r="M316" s="120"/>
      <c r="N316" s="121" t="s">
        <v>41</v>
      </c>
      <c r="Q316" s="122">
        <v>0.03011</v>
      </c>
      <c r="R316" s="122">
        <f>$Q$316*$H$316</f>
        <v>0.06022</v>
      </c>
      <c r="S316" s="122">
        <v>0</v>
      </c>
      <c r="T316" s="123">
        <f>$S$316*$H$316</f>
        <v>0</v>
      </c>
      <c r="AR316" s="73" t="s">
        <v>128</v>
      </c>
      <c r="AT316" s="73" t="s">
        <v>124</v>
      </c>
      <c r="AU316" s="73" t="s">
        <v>78</v>
      </c>
      <c r="AY316" s="6" t="s">
        <v>122</v>
      </c>
      <c r="BE316" s="124">
        <f>IF($N$316="základní",$J$316,0)</f>
        <v>0</v>
      </c>
      <c r="BF316" s="124">
        <f>IF($N$316="snížená",$J$316,0)</f>
        <v>0</v>
      </c>
      <c r="BG316" s="124">
        <f>IF($N$316="zákl. přenesená",$J$316,0)</f>
        <v>0</v>
      </c>
      <c r="BH316" s="124">
        <f>IF($N$316="sníž. přenesená",$J$316,0)</f>
        <v>0</v>
      </c>
      <c r="BI316" s="124">
        <f>IF($N$316="nulová",$J$316,0)</f>
        <v>0</v>
      </c>
      <c r="BJ316" s="73" t="s">
        <v>20</v>
      </c>
      <c r="BK316" s="124">
        <f>ROUND($I$316*$H$316,2)</f>
        <v>0</v>
      </c>
      <c r="BL316" s="73" t="s">
        <v>128</v>
      </c>
      <c r="BM316" s="73" t="s">
        <v>399</v>
      </c>
    </row>
    <row r="317" spans="2:51" s="6" customFormat="1" ht="15.75" customHeight="1">
      <c r="B317" s="131"/>
      <c r="D317" s="126" t="s">
        <v>135</v>
      </c>
      <c r="E317" s="134"/>
      <c r="F317" s="134" t="s">
        <v>400</v>
      </c>
      <c r="H317" s="135">
        <v>2</v>
      </c>
      <c r="L317" s="131"/>
      <c r="M317" s="136"/>
      <c r="T317" s="137"/>
      <c r="AT317" s="133" t="s">
        <v>135</v>
      </c>
      <c r="AU317" s="133" t="s">
        <v>78</v>
      </c>
      <c r="AV317" s="133" t="s">
        <v>78</v>
      </c>
      <c r="AW317" s="133" t="s">
        <v>90</v>
      </c>
      <c r="AX317" s="133" t="s">
        <v>20</v>
      </c>
      <c r="AY317" s="133" t="s">
        <v>122</v>
      </c>
    </row>
    <row r="318" spans="2:65" s="6" customFormat="1" ht="15.75" customHeight="1">
      <c r="B318" s="19"/>
      <c r="C318" s="114" t="s">
        <v>401</v>
      </c>
      <c r="D318" s="114" t="s">
        <v>124</v>
      </c>
      <c r="E318" s="115" t="s">
        <v>402</v>
      </c>
      <c r="F318" s="116" t="s">
        <v>403</v>
      </c>
      <c r="G318" s="117" t="s">
        <v>364</v>
      </c>
      <c r="H318" s="118">
        <v>1</v>
      </c>
      <c r="I318" s="119"/>
      <c r="J318" s="119">
        <f>ROUND($I$318*$H$318,2)</f>
        <v>0</v>
      </c>
      <c r="K318" s="116" t="s">
        <v>793</v>
      </c>
      <c r="L318" s="19"/>
      <c r="M318" s="120"/>
      <c r="N318" s="121" t="s">
        <v>41</v>
      </c>
      <c r="Q318" s="122">
        <v>0.03011</v>
      </c>
      <c r="R318" s="122">
        <f>$Q$318*$H$318</f>
        <v>0.03011</v>
      </c>
      <c r="S318" s="122">
        <v>0</v>
      </c>
      <c r="T318" s="123">
        <f>$S$318*$H$318</f>
        <v>0</v>
      </c>
      <c r="AR318" s="73" t="s">
        <v>128</v>
      </c>
      <c r="AT318" s="73" t="s">
        <v>124</v>
      </c>
      <c r="AU318" s="73" t="s">
        <v>78</v>
      </c>
      <c r="AY318" s="6" t="s">
        <v>122</v>
      </c>
      <c r="BE318" s="124">
        <f>IF($N$318="základní",$J$318,0)</f>
        <v>0</v>
      </c>
      <c r="BF318" s="124">
        <f>IF($N$318="snížená",$J$318,0)</f>
        <v>0</v>
      </c>
      <c r="BG318" s="124">
        <f>IF($N$318="zákl. přenesená",$J$318,0)</f>
        <v>0</v>
      </c>
      <c r="BH318" s="124">
        <f>IF($N$318="sníž. přenesená",$J$318,0)</f>
        <v>0</v>
      </c>
      <c r="BI318" s="124">
        <f>IF($N$318="nulová",$J$318,0)</f>
        <v>0</v>
      </c>
      <c r="BJ318" s="73" t="s">
        <v>20</v>
      </c>
      <c r="BK318" s="124">
        <f>ROUND($I$318*$H$318,2)</f>
        <v>0</v>
      </c>
      <c r="BL318" s="73" t="s">
        <v>128</v>
      </c>
      <c r="BM318" s="73" t="s">
        <v>404</v>
      </c>
    </row>
    <row r="319" spans="2:51" s="6" customFormat="1" ht="15.75" customHeight="1">
      <c r="B319" s="131"/>
      <c r="D319" s="126" t="s">
        <v>135</v>
      </c>
      <c r="E319" s="134"/>
      <c r="F319" s="134" t="s">
        <v>405</v>
      </c>
      <c r="H319" s="135">
        <v>1</v>
      </c>
      <c r="L319" s="131"/>
      <c r="M319" s="136"/>
      <c r="T319" s="137"/>
      <c r="AT319" s="133" t="s">
        <v>135</v>
      </c>
      <c r="AU319" s="133" t="s">
        <v>78</v>
      </c>
      <c r="AV319" s="133" t="s">
        <v>78</v>
      </c>
      <c r="AW319" s="133" t="s">
        <v>90</v>
      </c>
      <c r="AX319" s="133" t="s">
        <v>20</v>
      </c>
      <c r="AY319" s="133" t="s">
        <v>122</v>
      </c>
    </row>
    <row r="320" spans="2:65" s="6" customFormat="1" ht="15.75" customHeight="1">
      <c r="B320" s="19"/>
      <c r="C320" s="114" t="s">
        <v>406</v>
      </c>
      <c r="D320" s="114" t="s">
        <v>124</v>
      </c>
      <c r="E320" s="115" t="s">
        <v>407</v>
      </c>
      <c r="F320" s="116" t="s">
        <v>408</v>
      </c>
      <c r="G320" s="117" t="s">
        <v>364</v>
      </c>
      <c r="H320" s="118">
        <v>1</v>
      </c>
      <c r="I320" s="119"/>
      <c r="J320" s="119">
        <f>ROUND($I$320*$H$320,2)</f>
        <v>0</v>
      </c>
      <c r="K320" s="116" t="s">
        <v>793</v>
      </c>
      <c r="L320" s="19"/>
      <c r="M320" s="120"/>
      <c r="N320" s="121" t="s">
        <v>41</v>
      </c>
      <c r="Q320" s="122">
        <v>0.03011</v>
      </c>
      <c r="R320" s="122">
        <f>$Q$320*$H$320</f>
        <v>0.03011</v>
      </c>
      <c r="S320" s="122">
        <v>0</v>
      </c>
      <c r="T320" s="123">
        <f>$S$320*$H$320</f>
        <v>0</v>
      </c>
      <c r="AR320" s="73" t="s">
        <v>128</v>
      </c>
      <c r="AT320" s="73" t="s">
        <v>124</v>
      </c>
      <c r="AU320" s="73" t="s">
        <v>78</v>
      </c>
      <c r="AY320" s="6" t="s">
        <v>122</v>
      </c>
      <c r="BE320" s="124">
        <f>IF($N$320="základní",$J$320,0)</f>
        <v>0</v>
      </c>
      <c r="BF320" s="124">
        <f>IF($N$320="snížená",$J$320,0)</f>
        <v>0</v>
      </c>
      <c r="BG320" s="124">
        <f>IF($N$320="zákl. přenesená",$J$320,0)</f>
        <v>0</v>
      </c>
      <c r="BH320" s="124">
        <f>IF($N$320="sníž. přenesená",$J$320,0)</f>
        <v>0</v>
      </c>
      <c r="BI320" s="124">
        <f>IF($N$320="nulová",$J$320,0)</f>
        <v>0</v>
      </c>
      <c r="BJ320" s="73" t="s">
        <v>20</v>
      </c>
      <c r="BK320" s="124">
        <f>ROUND($I$320*$H$320,2)</f>
        <v>0</v>
      </c>
      <c r="BL320" s="73" t="s">
        <v>128</v>
      </c>
      <c r="BM320" s="73" t="s">
        <v>409</v>
      </c>
    </row>
    <row r="321" spans="2:51" s="6" customFormat="1" ht="15.75" customHeight="1">
      <c r="B321" s="131"/>
      <c r="D321" s="126" t="s">
        <v>135</v>
      </c>
      <c r="E321" s="134"/>
      <c r="F321" s="134" t="s">
        <v>405</v>
      </c>
      <c r="H321" s="135">
        <v>1</v>
      </c>
      <c r="L321" s="131"/>
      <c r="M321" s="136"/>
      <c r="T321" s="137"/>
      <c r="AT321" s="133" t="s">
        <v>135</v>
      </c>
      <c r="AU321" s="133" t="s">
        <v>78</v>
      </c>
      <c r="AV321" s="133" t="s">
        <v>78</v>
      </c>
      <c r="AW321" s="133" t="s">
        <v>90</v>
      </c>
      <c r="AX321" s="133" t="s">
        <v>20</v>
      </c>
      <c r="AY321" s="133" t="s">
        <v>122</v>
      </c>
    </row>
    <row r="322" spans="2:65" s="6" customFormat="1" ht="15.75" customHeight="1">
      <c r="B322" s="19"/>
      <c r="C322" s="114" t="s">
        <v>410</v>
      </c>
      <c r="D322" s="114" t="s">
        <v>124</v>
      </c>
      <c r="E322" s="115" t="s">
        <v>411</v>
      </c>
      <c r="F322" s="116" t="s">
        <v>412</v>
      </c>
      <c r="G322" s="117" t="s">
        <v>364</v>
      </c>
      <c r="H322" s="118">
        <v>4</v>
      </c>
      <c r="I322" s="119"/>
      <c r="J322" s="119">
        <f>ROUND($I$322*$H$322,2)</f>
        <v>0</v>
      </c>
      <c r="K322" s="116" t="s">
        <v>793</v>
      </c>
      <c r="L322" s="19"/>
      <c r="M322" s="120"/>
      <c r="N322" s="121" t="s">
        <v>41</v>
      </c>
      <c r="Q322" s="122">
        <v>0.03011</v>
      </c>
      <c r="R322" s="122">
        <f>$Q$322*$H$322</f>
        <v>0.12044</v>
      </c>
      <c r="S322" s="122">
        <v>0</v>
      </c>
      <c r="T322" s="123">
        <f>$S$322*$H$322</f>
        <v>0</v>
      </c>
      <c r="AR322" s="73" t="s">
        <v>128</v>
      </c>
      <c r="AT322" s="73" t="s">
        <v>124</v>
      </c>
      <c r="AU322" s="73" t="s">
        <v>78</v>
      </c>
      <c r="AY322" s="6" t="s">
        <v>122</v>
      </c>
      <c r="BE322" s="124">
        <f>IF($N$322="základní",$J$322,0)</f>
        <v>0</v>
      </c>
      <c r="BF322" s="124">
        <f>IF($N$322="snížená",$J$322,0)</f>
        <v>0</v>
      </c>
      <c r="BG322" s="124">
        <f>IF($N$322="zákl. přenesená",$J$322,0)</f>
        <v>0</v>
      </c>
      <c r="BH322" s="124">
        <f>IF($N$322="sníž. přenesená",$J$322,0)</f>
        <v>0</v>
      </c>
      <c r="BI322" s="124">
        <f>IF($N$322="nulová",$J$322,0)</f>
        <v>0</v>
      </c>
      <c r="BJ322" s="73" t="s">
        <v>20</v>
      </c>
      <c r="BK322" s="124">
        <f>ROUND($I$322*$H$322,2)</f>
        <v>0</v>
      </c>
      <c r="BL322" s="73" t="s">
        <v>128</v>
      </c>
      <c r="BM322" s="73" t="s">
        <v>413</v>
      </c>
    </row>
    <row r="323" spans="2:51" s="6" customFormat="1" ht="15.75" customHeight="1">
      <c r="B323" s="131"/>
      <c r="D323" s="126" t="s">
        <v>135</v>
      </c>
      <c r="E323" s="134"/>
      <c r="F323" s="134" t="s">
        <v>414</v>
      </c>
      <c r="H323" s="135">
        <v>4</v>
      </c>
      <c r="L323" s="131"/>
      <c r="M323" s="136"/>
      <c r="T323" s="137"/>
      <c r="AT323" s="133" t="s">
        <v>135</v>
      </c>
      <c r="AU323" s="133" t="s">
        <v>78</v>
      </c>
      <c r="AV323" s="133" t="s">
        <v>78</v>
      </c>
      <c r="AW323" s="133" t="s">
        <v>90</v>
      </c>
      <c r="AX323" s="133" t="s">
        <v>20</v>
      </c>
      <c r="AY323" s="133" t="s">
        <v>122</v>
      </c>
    </row>
    <row r="324" spans="2:65" s="6" customFormat="1" ht="15.75" customHeight="1">
      <c r="B324" s="19"/>
      <c r="C324" s="114" t="s">
        <v>415</v>
      </c>
      <c r="D324" s="114" t="s">
        <v>124</v>
      </c>
      <c r="E324" s="115" t="s">
        <v>416</v>
      </c>
      <c r="F324" s="116" t="s">
        <v>417</v>
      </c>
      <c r="G324" s="117" t="s">
        <v>364</v>
      </c>
      <c r="H324" s="118">
        <v>4</v>
      </c>
      <c r="I324" s="119"/>
      <c r="J324" s="119">
        <f>ROUND($I$324*$H$324,2)</f>
        <v>0</v>
      </c>
      <c r="K324" s="116" t="s">
        <v>793</v>
      </c>
      <c r="L324" s="19"/>
      <c r="M324" s="120"/>
      <c r="N324" s="121" t="s">
        <v>41</v>
      </c>
      <c r="Q324" s="122">
        <v>0.03011</v>
      </c>
      <c r="R324" s="122">
        <f>$Q$324*$H$324</f>
        <v>0.12044</v>
      </c>
      <c r="S324" s="122">
        <v>0</v>
      </c>
      <c r="T324" s="123">
        <f>$S$324*$H$324</f>
        <v>0</v>
      </c>
      <c r="AR324" s="73" t="s">
        <v>128</v>
      </c>
      <c r="AT324" s="73" t="s">
        <v>124</v>
      </c>
      <c r="AU324" s="73" t="s">
        <v>78</v>
      </c>
      <c r="AY324" s="6" t="s">
        <v>122</v>
      </c>
      <c r="BE324" s="124">
        <f>IF($N$324="základní",$J$324,0)</f>
        <v>0</v>
      </c>
      <c r="BF324" s="124">
        <f>IF($N$324="snížená",$J$324,0)</f>
        <v>0</v>
      </c>
      <c r="BG324" s="124">
        <f>IF($N$324="zákl. přenesená",$J$324,0)</f>
        <v>0</v>
      </c>
      <c r="BH324" s="124">
        <f>IF($N$324="sníž. přenesená",$J$324,0)</f>
        <v>0</v>
      </c>
      <c r="BI324" s="124">
        <f>IF($N$324="nulová",$J$324,0)</f>
        <v>0</v>
      </c>
      <c r="BJ324" s="73" t="s">
        <v>20</v>
      </c>
      <c r="BK324" s="124">
        <f>ROUND($I$324*$H$324,2)</f>
        <v>0</v>
      </c>
      <c r="BL324" s="73" t="s">
        <v>128</v>
      </c>
      <c r="BM324" s="73" t="s">
        <v>418</v>
      </c>
    </row>
    <row r="325" spans="2:51" s="6" customFormat="1" ht="15.75" customHeight="1">
      <c r="B325" s="131"/>
      <c r="D325" s="126" t="s">
        <v>135</v>
      </c>
      <c r="E325" s="134"/>
      <c r="F325" s="134" t="s">
        <v>414</v>
      </c>
      <c r="H325" s="135">
        <v>4</v>
      </c>
      <c r="L325" s="131"/>
      <c r="M325" s="136"/>
      <c r="T325" s="137"/>
      <c r="AT325" s="133" t="s">
        <v>135</v>
      </c>
      <c r="AU325" s="133" t="s">
        <v>78</v>
      </c>
      <c r="AV325" s="133" t="s">
        <v>78</v>
      </c>
      <c r="AW325" s="133" t="s">
        <v>90</v>
      </c>
      <c r="AX325" s="133" t="s">
        <v>20</v>
      </c>
      <c r="AY325" s="133" t="s">
        <v>122</v>
      </c>
    </row>
    <row r="326" spans="2:65" s="6" customFormat="1" ht="15.75" customHeight="1">
      <c r="B326" s="19"/>
      <c r="C326" s="114" t="s">
        <v>419</v>
      </c>
      <c r="D326" s="114" t="s">
        <v>124</v>
      </c>
      <c r="E326" s="115" t="s">
        <v>420</v>
      </c>
      <c r="F326" s="116" t="s">
        <v>421</v>
      </c>
      <c r="G326" s="117" t="s">
        <v>364</v>
      </c>
      <c r="H326" s="118">
        <v>2</v>
      </c>
      <c r="I326" s="119"/>
      <c r="J326" s="119">
        <f>ROUND($I$326*$H$326,2)</f>
        <v>0</v>
      </c>
      <c r="K326" s="116" t="s">
        <v>793</v>
      </c>
      <c r="L326" s="19"/>
      <c r="M326" s="120"/>
      <c r="N326" s="121" t="s">
        <v>41</v>
      </c>
      <c r="Q326" s="122">
        <v>0.03011</v>
      </c>
      <c r="R326" s="122">
        <f>$Q$326*$H$326</f>
        <v>0.06022</v>
      </c>
      <c r="S326" s="122">
        <v>0</v>
      </c>
      <c r="T326" s="123">
        <f>$S$326*$H$326</f>
        <v>0</v>
      </c>
      <c r="AR326" s="73" t="s">
        <v>128</v>
      </c>
      <c r="AT326" s="73" t="s">
        <v>124</v>
      </c>
      <c r="AU326" s="73" t="s">
        <v>78</v>
      </c>
      <c r="AY326" s="6" t="s">
        <v>122</v>
      </c>
      <c r="BE326" s="124">
        <f>IF($N$326="základní",$J$326,0)</f>
        <v>0</v>
      </c>
      <c r="BF326" s="124">
        <f>IF($N$326="snížená",$J$326,0)</f>
        <v>0</v>
      </c>
      <c r="BG326" s="124">
        <f>IF($N$326="zákl. přenesená",$J$326,0)</f>
        <v>0</v>
      </c>
      <c r="BH326" s="124">
        <f>IF($N$326="sníž. přenesená",$J$326,0)</f>
        <v>0</v>
      </c>
      <c r="BI326" s="124">
        <f>IF($N$326="nulová",$J$326,0)</f>
        <v>0</v>
      </c>
      <c r="BJ326" s="73" t="s">
        <v>20</v>
      </c>
      <c r="BK326" s="124">
        <f>ROUND($I$326*$H$326,2)</f>
        <v>0</v>
      </c>
      <c r="BL326" s="73" t="s">
        <v>128</v>
      </c>
      <c r="BM326" s="73" t="s">
        <v>422</v>
      </c>
    </row>
    <row r="327" spans="2:51" s="6" customFormat="1" ht="15.75" customHeight="1">
      <c r="B327" s="131"/>
      <c r="D327" s="126" t="s">
        <v>135</v>
      </c>
      <c r="E327" s="134"/>
      <c r="F327" s="134" t="s">
        <v>400</v>
      </c>
      <c r="H327" s="135">
        <v>2</v>
      </c>
      <c r="L327" s="131"/>
      <c r="M327" s="136"/>
      <c r="T327" s="137"/>
      <c r="AT327" s="133" t="s">
        <v>135</v>
      </c>
      <c r="AU327" s="133" t="s">
        <v>78</v>
      </c>
      <c r="AV327" s="133" t="s">
        <v>78</v>
      </c>
      <c r="AW327" s="133" t="s">
        <v>90</v>
      </c>
      <c r="AX327" s="133" t="s">
        <v>20</v>
      </c>
      <c r="AY327" s="133" t="s">
        <v>122</v>
      </c>
    </row>
    <row r="328" spans="2:65" s="6" customFormat="1" ht="15.75" customHeight="1">
      <c r="B328" s="19"/>
      <c r="C328" s="114" t="s">
        <v>423</v>
      </c>
      <c r="D328" s="114" t="s">
        <v>124</v>
      </c>
      <c r="E328" s="115" t="s">
        <v>424</v>
      </c>
      <c r="F328" s="116" t="s">
        <v>425</v>
      </c>
      <c r="G328" s="117" t="s">
        <v>354</v>
      </c>
      <c r="H328" s="118">
        <v>667.66</v>
      </c>
      <c r="I328" s="119"/>
      <c r="J328" s="119">
        <f>ROUND($I$328*$H$328,2)</f>
        <v>0</v>
      </c>
      <c r="K328" s="116" t="s">
        <v>133</v>
      </c>
      <c r="L328" s="19"/>
      <c r="M328" s="120"/>
      <c r="N328" s="121" t="s">
        <v>41</v>
      </c>
      <c r="Q328" s="122">
        <v>0.1295</v>
      </c>
      <c r="R328" s="122">
        <f>$Q$328*$H$328</f>
        <v>86.46197</v>
      </c>
      <c r="S328" s="122">
        <v>0</v>
      </c>
      <c r="T328" s="123">
        <f>$S$328*$H$328</f>
        <v>0</v>
      </c>
      <c r="AR328" s="73" t="s">
        <v>128</v>
      </c>
      <c r="AT328" s="73" t="s">
        <v>124</v>
      </c>
      <c r="AU328" s="73" t="s">
        <v>78</v>
      </c>
      <c r="AY328" s="6" t="s">
        <v>122</v>
      </c>
      <c r="BE328" s="124">
        <f>IF($N$328="základní",$J$328,0)</f>
        <v>0</v>
      </c>
      <c r="BF328" s="124">
        <f>IF($N$328="snížená",$J$328,0)</f>
        <v>0</v>
      </c>
      <c r="BG328" s="124">
        <f>IF($N$328="zákl. přenesená",$J$328,0)</f>
        <v>0</v>
      </c>
      <c r="BH328" s="124">
        <f>IF($N$328="sníž. přenesená",$J$328,0)</f>
        <v>0</v>
      </c>
      <c r="BI328" s="124">
        <f>IF($N$328="nulová",$J$328,0)</f>
        <v>0</v>
      </c>
      <c r="BJ328" s="73" t="s">
        <v>20</v>
      </c>
      <c r="BK328" s="124">
        <f>ROUND($I$328*$H$328,2)</f>
        <v>0</v>
      </c>
      <c r="BL328" s="73" t="s">
        <v>128</v>
      </c>
      <c r="BM328" s="73" t="s">
        <v>426</v>
      </c>
    </row>
    <row r="329" spans="2:51" s="6" customFormat="1" ht="15.75" customHeight="1">
      <c r="B329" s="125"/>
      <c r="D329" s="126" t="s">
        <v>135</v>
      </c>
      <c r="E329" s="127"/>
      <c r="F329" s="127" t="s">
        <v>320</v>
      </c>
      <c r="H329" s="128"/>
      <c r="L329" s="125"/>
      <c r="M329" s="129"/>
      <c r="T329" s="130"/>
      <c r="AT329" s="128" t="s">
        <v>135</v>
      </c>
      <c r="AU329" s="128" t="s">
        <v>78</v>
      </c>
      <c r="AV329" s="128" t="s">
        <v>20</v>
      </c>
      <c r="AW329" s="128" t="s">
        <v>90</v>
      </c>
      <c r="AX329" s="128" t="s">
        <v>70</v>
      </c>
      <c r="AY329" s="128" t="s">
        <v>122</v>
      </c>
    </row>
    <row r="330" spans="2:51" s="6" customFormat="1" ht="15.75" customHeight="1">
      <c r="B330" s="131"/>
      <c r="D330" s="132" t="s">
        <v>135</v>
      </c>
      <c r="E330" s="133"/>
      <c r="F330" s="134" t="s">
        <v>427</v>
      </c>
      <c r="H330" s="135">
        <v>18.8</v>
      </c>
      <c r="L330" s="131"/>
      <c r="M330" s="136"/>
      <c r="T330" s="137"/>
      <c r="AT330" s="133" t="s">
        <v>135</v>
      </c>
      <c r="AU330" s="133" t="s">
        <v>78</v>
      </c>
      <c r="AV330" s="133" t="s">
        <v>78</v>
      </c>
      <c r="AW330" s="133" t="s">
        <v>90</v>
      </c>
      <c r="AX330" s="133" t="s">
        <v>70</v>
      </c>
      <c r="AY330" s="133" t="s">
        <v>122</v>
      </c>
    </row>
    <row r="331" spans="2:51" s="6" customFormat="1" ht="15.75" customHeight="1">
      <c r="B331" s="125"/>
      <c r="D331" s="132" t="s">
        <v>135</v>
      </c>
      <c r="E331" s="128"/>
      <c r="F331" s="127" t="s">
        <v>428</v>
      </c>
      <c r="H331" s="128"/>
      <c r="L331" s="125"/>
      <c r="M331" s="129"/>
      <c r="T331" s="130"/>
      <c r="AT331" s="128" t="s">
        <v>135</v>
      </c>
      <c r="AU331" s="128" t="s">
        <v>78</v>
      </c>
      <c r="AV331" s="128" t="s">
        <v>20</v>
      </c>
      <c r="AW331" s="128" t="s">
        <v>90</v>
      </c>
      <c r="AX331" s="128" t="s">
        <v>70</v>
      </c>
      <c r="AY331" s="128" t="s">
        <v>122</v>
      </c>
    </row>
    <row r="332" spans="2:51" s="6" customFormat="1" ht="15.75" customHeight="1">
      <c r="B332" s="131"/>
      <c r="D332" s="132" t="s">
        <v>135</v>
      </c>
      <c r="E332" s="133"/>
      <c r="F332" s="134" t="s">
        <v>429</v>
      </c>
      <c r="H332" s="135">
        <v>224.98</v>
      </c>
      <c r="L332" s="131"/>
      <c r="M332" s="136"/>
      <c r="T332" s="137"/>
      <c r="AT332" s="133" t="s">
        <v>135</v>
      </c>
      <c r="AU332" s="133" t="s">
        <v>78</v>
      </c>
      <c r="AV332" s="133" t="s">
        <v>78</v>
      </c>
      <c r="AW332" s="133" t="s">
        <v>90</v>
      </c>
      <c r="AX332" s="133" t="s">
        <v>70</v>
      </c>
      <c r="AY332" s="133" t="s">
        <v>122</v>
      </c>
    </row>
    <row r="333" spans="2:51" s="6" customFormat="1" ht="15.75" customHeight="1">
      <c r="B333" s="131"/>
      <c r="D333" s="132" t="s">
        <v>135</v>
      </c>
      <c r="E333" s="133"/>
      <c r="F333" s="134" t="s">
        <v>430</v>
      </c>
      <c r="H333" s="135">
        <v>131</v>
      </c>
      <c r="L333" s="131"/>
      <c r="M333" s="136"/>
      <c r="T333" s="137"/>
      <c r="AT333" s="133" t="s">
        <v>135</v>
      </c>
      <c r="AU333" s="133" t="s">
        <v>78</v>
      </c>
      <c r="AV333" s="133" t="s">
        <v>78</v>
      </c>
      <c r="AW333" s="133" t="s">
        <v>90</v>
      </c>
      <c r="AX333" s="133" t="s">
        <v>70</v>
      </c>
      <c r="AY333" s="133" t="s">
        <v>122</v>
      </c>
    </row>
    <row r="334" spans="2:51" s="6" customFormat="1" ht="15.75" customHeight="1">
      <c r="B334" s="131"/>
      <c r="D334" s="132" t="s">
        <v>135</v>
      </c>
      <c r="E334" s="133"/>
      <c r="F334" s="134" t="s">
        <v>431</v>
      </c>
      <c r="H334" s="135">
        <v>91.61</v>
      </c>
      <c r="L334" s="131"/>
      <c r="M334" s="136"/>
      <c r="T334" s="137"/>
      <c r="AT334" s="133" t="s">
        <v>135</v>
      </c>
      <c r="AU334" s="133" t="s">
        <v>78</v>
      </c>
      <c r="AV334" s="133" t="s">
        <v>78</v>
      </c>
      <c r="AW334" s="133" t="s">
        <v>90</v>
      </c>
      <c r="AX334" s="133" t="s">
        <v>70</v>
      </c>
      <c r="AY334" s="133" t="s">
        <v>122</v>
      </c>
    </row>
    <row r="335" spans="2:51" s="6" customFormat="1" ht="15.75" customHeight="1">
      <c r="B335" s="125"/>
      <c r="D335" s="132" t="s">
        <v>135</v>
      </c>
      <c r="E335" s="128"/>
      <c r="F335" s="127" t="s">
        <v>432</v>
      </c>
      <c r="H335" s="128"/>
      <c r="L335" s="125"/>
      <c r="M335" s="129"/>
      <c r="T335" s="130"/>
      <c r="AT335" s="128" t="s">
        <v>135</v>
      </c>
      <c r="AU335" s="128" t="s">
        <v>78</v>
      </c>
      <c r="AV335" s="128" t="s">
        <v>20</v>
      </c>
      <c r="AW335" s="128" t="s">
        <v>90</v>
      </c>
      <c r="AX335" s="128" t="s">
        <v>70</v>
      </c>
      <c r="AY335" s="128" t="s">
        <v>122</v>
      </c>
    </row>
    <row r="336" spans="2:51" s="6" customFormat="1" ht="15.75" customHeight="1">
      <c r="B336" s="131"/>
      <c r="D336" s="132" t="s">
        <v>135</v>
      </c>
      <c r="E336" s="133"/>
      <c r="F336" s="134" t="s">
        <v>433</v>
      </c>
      <c r="H336" s="135">
        <v>201.27</v>
      </c>
      <c r="L336" s="131"/>
      <c r="M336" s="136"/>
      <c r="T336" s="137"/>
      <c r="AT336" s="133" t="s">
        <v>135</v>
      </c>
      <c r="AU336" s="133" t="s">
        <v>78</v>
      </c>
      <c r="AV336" s="133" t="s">
        <v>78</v>
      </c>
      <c r="AW336" s="133" t="s">
        <v>90</v>
      </c>
      <c r="AX336" s="133" t="s">
        <v>70</v>
      </c>
      <c r="AY336" s="133" t="s">
        <v>122</v>
      </c>
    </row>
    <row r="337" spans="2:51" s="6" customFormat="1" ht="15.75" customHeight="1">
      <c r="B337" s="138"/>
      <c r="D337" s="132" t="s">
        <v>135</v>
      </c>
      <c r="E337" s="139"/>
      <c r="F337" s="140" t="s">
        <v>143</v>
      </c>
      <c r="H337" s="141">
        <v>667.66</v>
      </c>
      <c r="L337" s="138"/>
      <c r="M337" s="142"/>
      <c r="T337" s="143"/>
      <c r="AT337" s="139" t="s">
        <v>135</v>
      </c>
      <c r="AU337" s="139" t="s">
        <v>78</v>
      </c>
      <c r="AV337" s="139" t="s">
        <v>138</v>
      </c>
      <c r="AW337" s="139" t="s">
        <v>90</v>
      </c>
      <c r="AX337" s="139" t="s">
        <v>20</v>
      </c>
      <c r="AY337" s="139" t="s">
        <v>122</v>
      </c>
    </row>
    <row r="338" spans="2:65" s="6" customFormat="1" ht="15.75" customHeight="1">
      <c r="B338" s="19"/>
      <c r="C338" s="150" t="s">
        <v>434</v>
      </c>
      <c r="D338" s="150" t="s">
        <v>209</v>
      </c>
      <c r="E338" s="151" t="s">
        <v>435</v>
      </c>
      <c r="F338" s="152" t="s">
        <v>436</v>
      </c>
      <c r="G338" s="153" t="s">
        <v>364</v>
      </c>
      <c r="H338" s="154">
        <v>1336.652</v>
      </c>
      <c r="I338" s="155"/>
      <c r="J338" s="155">
        <f>ROUND($I$338*$H$338,2)</f>
        <v>0</v>
      </c>
      <c r="K338" s="152" t="s">
        <v>133</v>
      </c>
      <c r="L338" s="156"/>
      <c r="M338" s="152"/>
      <c r="N338" s="157" t="s">
        <v>41</v>
      </c>
      <c r="Q338" s="122">
        <v>0.014</v>
      </c>
      <c r="R338" s="122">
        <f>$Q$338*$H$338</f>
        <v>18.713128</v>
      </c>
      <c r="S338" s="122">
        <v>0</v>
      </c>
      <c r="T338" s="123">
        <f>$S$338*$H$338</f>
        <v>0</v>
      </c>
      <c r="AR338" s="73" t="s">
        <v>185</v>
      </c>
      <c r="AT338" s="73" t="s">
        <v>209</v>
      </c>
      <c r="AU338" s="73" t="s">
        <v>78</v>
      </c>
      <c r="AY338" s="6" t="s">
        <v>122</v>
      </c>
      <c r="BE338" s="124">
        <f>IF($N$338="základní",$J$338,0)</f>
        <v>0</v>
      </c>
      <c r="BF338" s="124">
        <f>IF($N$338="snížená",$J$338,0)</f>
        <v>0</v>
      </c>
      <c r="BG338" s="124">
        <f>IF($N$338="zákl. přenesená",$J$338,0)</f>
        <v>0</v>
      </c>
      <c r="BH338" s="124">
        <f>IF($N$338="sníž. přenesená",$J$338,0)</f>
        <v>0</v>
      </c>
      <c r="BI338" s="124">
        <f>IF($N$338="nulová",$J$338,0)</f>
        <v>0</v>
      </c>
      <c r="BJ338" s="73" t="s">
        <v>20</v>
      </c>
      <c r="BK338" s="124">
        <f>ROUND($I$338*$H$338,2)</f>
        <v>0</v>
      </c>
      <c r="BL338" s="73" t="s">
        <v>128</v>
      </c>
      <c r="BM338" s="73" t="s">
        <v>437</v>
      </c>
    </row>
    <row r="339" spans="2:51" s="6" customFormat="1" ht="15.75" customHeight="1">
      <c r="B339" s="125"/>
      <c r="D339" s="126" t="s">
        <v>135</v>
      </c>
      <c r="E339" s="127"/>
      <c r="F339" s="127" t="s">
        <v>320</v>
      </c>
      <c r="H339" s="128"/>
      <c r="L339" s="125"/>
      <c r="M339" s="129"/>
      <c r="T339" s="130"/>
      <c r="AT339" s="128" t="s">
        <v>135</v>
      </c>
      <c r="AU339" s="128" t="s">
        <v>78</v>
      </c>
      <c r="AV339" s="128" t="s">
        <v>20</v>
      </c>
      <c r="AW339" s="128" t="s">
        <v>90</v>
      </c>
      <c r="AX339" s="128" t="s">
        <v>70</v>
      </c>
      <c r="AY339" s="128" t="s">
        <v>122</v>
      </c>
    </row>
    <row r="340" spans="2:51" s="6" customFormat="1" ht="15.75" customHeight="1">
      <c r="B340" s="125"/>
      <c r="D340" s="132" t="s">
        <v>135</v>
      </c>
      <c r="E340" s="128"/>
      <c r="F340" s="127" t="s">
        <v>428</v>
      </c>
      <c r="H340" s="128"/>
      <c r="L340" s="125"/>
      <c r="M340" s="129"/>
      <c r="T340" s="130"/>
      <c r="AT340" s="128" t="s">
        <v>135</v>
      </c>
      <c r="AU340" s="128" t="s">
        <v>78</v>
      </c>
      <c r="AV340" s="128" t="s">
        <v>20</v>
      </c>
      <c r="AW340" s="128" t="s">
        <v>90</v>
      </c>
      <c r="AX340" s="128" t="s">
        <v>70</v>
      </c>
      <c r="AY340" s="128" t="s">
        <v>122</v>
      </c>
    </row>
    <row r="341" spans="2:51" s="6" customFormat="1" ht="15.75" customHeight="1">
      <c r="B341" s="131"/>
      <c r="D341" s="132" t="s">
        <v>135</v>
      </c>
      <c r="E341" s="133"/>
      <c r="F341" s="134" t="s">
        <v>429</v>
      </c>
      <c r="H341" s="135">
        <v>224.98</v>
      </c>
      <c r="L341" s="131"/>
      <c r="M341" s="136"/>
      <c r="T341" s="137"/>
      <c r="AT341" s="133" t="s">
        <v>135</v>
      </c>
      <c r="AU341" s="133" t="s">
        <v>78</v>
      </c>
      <c r="AV341" s="133" t="s">
        <v>78</v>
      </c>
      <c r="AW341" s="133" t="s">
        <v>90</v>
      </c>
      <c r="AX341" s="133" t="s">
        <v>70</v>
      </c>
      <c r="AY341" s="133" t="s">
        <v>122</v>
      </c>
    </row>
    <row r="342" spans="2:51" s="6" customFormat="1" ht="15.75" customHeight="1">
      <c r="B342" s="131"/>
      <c r="D342" s="132" t="s">
        <v>135</v>
      </c>
      <c r="E342" s="133"/>
      <c r="F342" s="134" t="s">
        <v>430</v>
      </c>
      <c r="H342" s="135">
        <v>131</v>
      </c>
      <c r="L342" s="131"/>
      <c r="M342" s="136"/>
      <c r="T342" s="137"/>
      <c r="AT342" s="133" t="s">
        <v>135</v>
      </c>
      <c r="AU342" s="133" t="s">
        <v>78</v>
      </c>
      <c r="AV342" s="133" t="s">
        <v>78</v>
      </c>
      <c r="AW342" s="133" t="s">
        <v>90</v>
      </c>
      <c r="AX342" s="133" t="s">
        <v>70</v>
      </c>
      <c r="AY342" s="133" t="s">
        <v>122</v>
      </c>
    </row>
    <row r="343" spans="2:51" s="6" customFormat="1" ht="15.75" customHeight="1">
      <c r="B343" s="131"/>
      <c r="D343" s="132" t="s">
        <v>135</v>
      </c>
      <c r="E343" s="133"/>
      <c r="F343" s="134" t="s">
        <v>431</v>
      </c>
      <c r="H343" s="135">
        <v>91.61</v>
      </c>
      <c r="L343" s="131"/>
      <c r="M343" s="136"/>
      <c r="T343" s="137"/>
      <c r="AT343" s="133" t="s">
        <v>135</v>
      </c>
      <c r="AU343" s="133" t="s">
        <v>78</v>
      </c>
      <c r="AV343" s="133" t="s">
        <v>78</v>
      </c>
      <c r="AW343" s="133" t="s">
        <v>90</v>
      </c>
      <c r="AX343" s="133" t="s">
        <v>70</v>
      </c>
      <c r="AY343" s="133" t="s">
        <v>122</v>
      </c>
    </row>
    <row r="344" spans="2:51" s="6" customFormat="1" ht="15.75" customHeight="1">
      <c r="B344" s="125"/>
      <c r="D344" s="132" t="s">
        <v>135</v>
      </c>
      <c r="E344" s="128"/>
      <c r="F344" s="127" t="s">
        <v>432</v>
      </c>
      <c r="H344" s="128"/>
      <c r="L344" s="125"/>
      <c r="M344" s="129"/>
      <c r="T344" s="130"/>
      <c r="AT344" s="128" t="s">
        <v>135</v>
      </c>
      <c r="AU344" s="128" t="s">
        <v>78</v>
      </c>
      <c r="AV344" s="128" t="s">
        <v>20</v>
      </c>
      <c r="AW344" s="128" t="s">
        <v>90</v>
      </c>
      <c r="AX344" s="128" t="s">
        <v>70</v>
      </c>
      <c r="AY344" s="128" t="s">
        <v>122</v>
      </c>
    </row>
    <row r="345" spans="2:51" s="6" customFormat="1" ht="15.75" customHeight="1">
      <c r="B345" s="131"/>
      <c r="D345" s="132" t="s">
        <v>135</v>
      </c>
      <c r="E345" s="133"/>
      <c r="F345" s="134" t="s">
        <v>433</v>
      </c>
      <c r="H345" s="135">
        <v>201.27</v>
      </c>
      <c r="L345" s="131"/>
      <c r="M345" s="136"/>
      <c r="T345" s="137"/>
      <c r="AT345" s="133" t="s">
        <v>135</v>
      </c>
      <c r="AU345" s="133" t="s">
        <v>78</v>
      </c>
      <c r="AV345" s="133" t="s">
        <v>78</v>
      </c>
      <c r="AW345" s="133" t="s">
        <v>90</v>
      </c>
      <c r="AX345" s="133" t="s">
        <v>70</v>
      </c>
      <c r="AY345" s="133" t="s">
        <v>122</v>
      </c>
    </row>
    <row r="346" spans="2:51" s="6" customFormat="1" ht="15.75" customHeight="1">
      <c r="B346" s="138"/>
      <c r="D346" s="132" t="s">
        <v>135</v>
      </c>
      <c r="E346" s="139"/>
      <c r="F346" s="140" t="s">
        <v>143</v>
      </c>
      <c r="H346" s="141">
        <v>648.86</v>
      </c>
      <c r="L346" s="138"/>
      <c r="M346" s="142"/>
      <c r="T346" s="143"/>
      <c r="AT346" s="139" t="s">
        <v>135</v>
      </c>
      <c r="AU346" s="139" t="s">
        <v>78</v>
      </c>
      <c r="AV346" s="139" t="s">
        <v>138</v>
      </c>
      <c r="AW346" s="139" t="s">
        <v>90</v>
      </c>
      <c r="AX346" s="139" t="s">
        <v>70</v>
      </c>
      <c r="AY346" s="139" t="s">
        <v>122</v>
      </c>
    </row>
    <row r="347" spans="2:51" s="6" customFormat="1" ht="15.75" customHeight="1">
      <c r="B347" s="131"/>
      <c r="D347" s="132" t="s">
        <v>135</v>
      </c>
      <c r="E347" s="133"/>
      <c r="F347" s="134"/>
      <c r="H347" s="135">
        <v>0</v>
      </c>
      <c r="L347" s="131"/>
      <c r="M347" s="136"/>
      <c r="T347" s="137"/>
      <c r="AT347" s="133" t="s">
        <v>135</v>
      </c>
      <c r="AU347" s="133" t="s">
        <v>78</v>
      </c>
      <c r="AV347" s="133" t="s">
        <v>78</v>
      </c>
      <c r="AW347" s="133" t="s">
        <v>90</v>
      </c>
      <c r="AX347" s="133" t="s">
        <v>70</v>
      </c>
      <c r="AY347" s="133" t="s">
        <v>122</v>
      </c>
    </row>
    <row r="348" spans="2:51" s="6" customFormat="1" ht="15.75" customHeight="1">
      <c r="B348" s="131"/>
      <c r="D348" s="132" t="s">
        <v>135</v>
      </c>
      <c r="E348" s="133"/>
      <c r="F348" s="134" t="s">
        <v>438</v>
      </c>
      <c r="H348" s="135">
        <v>1336.652</v>
      </c>
      <c r="L348" s="131"/>
      <c r="M348" s="136"/>
      <c r="T348" s="137"/>
      <c r="AT348" s="133" t="s">
        <v>135</v>
      </c>
      <c r="AU348" s="133" t="s">
        <v>78</v>
      </c>
      <c r="AV348" s="133" t="s">
        <v>78</v>
      </c>
      <c r="AW348" s="133" t="s">
        <v>90</v>
      </c>
      <c r="AX348" s="133" t="s">
        <v>20</v>
      </c>
      <c r="AY348" s="133" t="s">
        <v>122</v>
      </c>
    </row>
    <row r="349" spans="2:65" s="6" customFormat="1" ht="15.75" customHeight="1">
      <c r="B349" s="19"/>
      <c r="C349" s="150" t="s">
        <v>279</v>
      </c>
      <c r="D349" s="150" t="s">
        <v>209</v>
      </c>
      <c r="E349" s="151" t="s">
        <v>439</v>
      </c>
      <c r="F349" s="152" t="s">
        <v>440</v>
      </c>
      <c r="G349" s="153" t="s">
        <v>364</v>
      </c>
      <c r="H349" s="154">
        <v>19.74</v>
      </c>
      <c r="I349" s="155"/>
      <c r="J349" s="155">
        <f>ROUND($I$349*$H$349,2)</f>
        <v>0</v>
      </c>
      <c r="K349" s="116" t="s">
        <v>793</v>
      </c>
      <c r="L349" s="156"/>
      <c r="M349" s="152"/>
      <c r="N349" s="157" t="s">
        <v>41</v>
      </c>
      <c r="Q349" s="122">
        <v>0.014</v>
      </c>
      <c r="R349" s="122">
        <f>$Q$349*$H$349</f>
        <v>0.27636</v>
      </c>
      <c r="S349" s="122">
        <v>0</v>
      </c>
      <c r="T349" s="123">
        <f>$S$349*$H$349</f>
        <v>0</v>
      </c>
      <c r="AR349" s="73" t="s">
        <v>185</v>
      </c>
      <c r="AT349" s="73" t="s">
        <v>209</v>
      </c>
      <c r="AU349" s="73" t="s">
        <v>78</v>
      </c>
      <c r="AY349" s="6" t="s">
        <v>122</v>
      </c>
      <c r="BE349" s="124">
        <f>IF($N$349="základní",$J$349,0)</f>
        <v>0</v>
      </c>
      <c r="BF349" s="124">
        <f>IF($N$349="snížená",$J$349,0)</f>
        <v>0</v>
      </c>
      <c r="BG349" s="124">
        <f>IF($N$349="zákl. přenesená",$J$349,0)</f>
        <v>0</v>
      </c>
      <c r="BH349" s="124">
        <f>IF($N$349="sníž. přenesená",$J$349,0)</f>
        <v>0</v>
      </c>
      <c r="BI349" s="124">
        <f>IF($N$349="nulová",$J$349,0)</f>
        <v>0</v>
      </c>
      <c r="BJ349" s="73" t="s">
        <v>20</v>
      </c>
      <c r="BK349" s="124">
        <f>ROUND($I$349*$H$349,2)</f>
        <v>0</v>
      </c>
      <c r="BL349" s="73" t="s">
        <v>128</v>
      </c>
      <c r="BM349" s="73" t="s">
        <v>441</v>
      </c>
    </row>
    <row r="350" spans="2:51" s="6" customFormat="1" ht="15.75" customHeight="1">
      <c r="B350" s="125"/>
      <c r="D350" s="126" t="s">
        <v>135</v>
      </c>
      <c r="E350" s="127"/>
      <c r="F350" s="127" t="s">
        <v>320</v>
      </c>
      <c r="H350" s="128"/>
      <c r="L350" s="125"/>
      <c r="M350" s="129"/>
      <c r="T350" s="130"/>
      <c r="AT350" s="128" t="s">
        <v>135</v>
      </c>
      <c r="AU350" s="128" t="s">
        <v>78</v>
      </c>
      <c r="AV350" s="128" t="s">
        <v>20</v>
      </c>
      <c r="AW350" s="128" t="s">
        <v>90</v>
      </c>
      <c r="AX350" s="128" t="s">
        <v>70</v>
      </c>
      <c r="AY350" s="128" t="s">
        <v>122</v>
      </c>
    </row>
    <row r="351" spans="2:51" s="6" customFormat="1" ht="15.75" customHeight="1">
      <c r="B351" s="131"/>
      <c r="D351" s="132" t="s">
        <v>135</v>
      </c>
      <c r="E351" s="133"/>
      <c r="F351" s="134" t="s">
        <v>442</v>
      </c>
      <c r="H351" s="135">
        <v>19.74</v>
      </c>
      <c r="L351" s="131"/>
      <c r="M351" s="136"/>
      <c r="T351" s="137"/>
      <c r="AT351" s="133" t="s">
        <v>135</v>
      </c>
      <c r="AU351" s="133" t="s">
        <v>78</v>
      </c>
      <c r="AV351" s="133" t="s">
        <v>78</v>
      </c>
      <c r="AW351" s="133" t="s">
        <v>90</v>
      </c>
      <c r="AX351" s="133" t="s">
        <v>20</v>
      </c>
      <c r="AY351" s="133" t="s">
        <v>122</v>
      </c>
    </row>
    <row r="352" spans="2:63" s="103" customFormat="1" ht="30.75" customHeight="1">
      <c r="B352" s="104"/>
      <c r="D352" s="105" t="s">
        <v>69</v>
      </c>
      <c r="E352" s="112" t="s">
        <v>443</v>
      </c>
      <c r="F352" s="112" t="s">
        <v>444</v>
      </c>
      <c r="J352" s="113">
        <f>$BK$352</f>
        <v>0</v>
      </c>
      <c r="L352" s="104"/>
      <c r="M352" s="108"/>
      <c r="P352" s="109">
        <f>$P$353</f>
        <v>0</v>
      </c>
      <c r="R352" s="109">
        <f>$R$353</f>
        <v>0</v>
      </c>
      <c r="T352" s="110">
        <f>$T$353</f>
        <v>0</v>
      </c>
      <c r="AR352" s="105" t="s">
        <v>20</v>
      </c>
      <c r="AT352" s="105" t="s">
        <v>69</v>
      </c>
      <c r="AU352" s="105" t="s">
        <v>20</v>
      </c>
      <c r="AY352" s="105" t="s">
        <v>122</v>
      </c>
      <c r="BK352" s="111">
        <f>$BK$353</f>
        <v>0</v>
      </c>
    </row>
    <row r="353" spans="2:65" s="6" customFormat="1" ht="15.75" customHeight="1">
      <c r="B353" s="19"/>
      <c r="C353" s="114" t="s">
        <v>445</v>
      </c>
      <c r="D353" s="114" t="s">
        <v>124</v>
      </c>
      <c r="E353" s="115" t="s">
        <v>446</v>
      </c>
      <c r="F353" s="116" t="s">
        <v>447</v>
      </c>
      <c r="G353" s="117" t="s">
        <v>212</v>
      </c>
      <c r="H353" s="118">
        <v>1800.274</v>
      </c>
      <c r="I353" s="119"/>
      <c r="J353" s="119">
        <f>ROUND($I$353*$H$353,2)</f>
        <v>0</v>
      </c>
      <c r="K353" s="116" t="s">
        <v>133</v>
      </c>
      <c r="L353" s="19"/>
      <c r="M353" s="120"/>
      <c r="N353" s="121" t="s">
        <v>41</v>
      </c>
      <c r="Q353" s="122">
        <v>0</v>
      </c>
      <c r="R353" s="122">
        <f>$Q$353*$H$353</f>
        <v>0</v>
      </c>
      <c r="S353" s="122">
        <v>0</v>
      </c>
      <c r="T353" s="123">
        <f>$S$353*$H$353</f>
        <v>0</v>
      </c>
      <c r="AR353" s="73" t="s">
        <v>128</v>
      </c>
      <c r="AT353" s="73" t="s">
        <v>124</v>
      </c>
      <c r="AU353" s="73" t="s">
        <v>78</v>
      </c>
      <c r="AY353" s="6" t="s">
        <v>122</v>
      </c>
      <c r="BE353" s="124">
        <f>IF($N$353="základní",$J$353,0)</f>
        <v>0</v>
      </c>
      <c r="BF353" s="124">
        <f>IF($N$353="snížená",$J$353,0)</f>
        <v>0</v>
      </c>
      <c r="BG353" s="124">
        <f>IF($N$353="zákl. přenesená",$J$353,0)</f>
        <v>0</v>
      </c>
      <c r="BH353" s="124">
        <f>IF($N$353="sníž. přenesená",$J$353,0)</f>
        <v>0</v>
      </c>
      <c r="BI353" s="124">
        <f>IF($N$353="nulová",$J$353,0)</f>
        <v>0</v>
      </c>
      <c r="BJ353" s="73" t="s">
        <v>20</v>
      </c>
      <c r="BK353" s="124">
        <f>ROUND($I$353*$H$353,2)</f>
        <v>0</v>
      </c>
      <c r="BL353" s="73" t="s">
        <v>128</v>
      </c>
      <c r="BM353" s="73" t="s">
        <v>448</v>
      </c>
    </row>
    <row r="354" spans="2:63" s="103" customFormat="1" ht="37.5" customHeight="1">
      <c r="B354" s="104"/>
      <c r="D354" s="105" t="s">
        <v>69</v>
      </c>
      <c r="E354" s="106" t="s">
        <v>449</v>
      </c>
      <c r="F354" s="106" t="s">
        <v>450</v>
      </c>
      <c r="J354" s="107">
        <f>$BK$354</f>
        <v>0</v>
      </c>
      <c r="L354" s="104"/>
      <c r="M354" s="108"/>
      <c r="P354" s="109">
        <f>$P$355+$P$367+$P$408+$P$416+$P$431</f>
        <v>0</v>
      </c>
      <c r="R354" s="109">
        <f>$R$355+$R$367+$R$408+$R$416+$R$431</f>
        <v>1.088528364282</v>
      </c>
      <c r="T354" s="110">
        <f>$T$355+$T$367+$T$408+$T$416+$T$431</f>
        <v>0</v>
      </c>
      <c r="AR354" s="105" t="s">
        <v>78</v>
      </c>
      <c r="AT354" s="105" t="s">
        <v>69</v>
      </c>
      <c r="AU354" s="105" t="s">
        <v>70</v>
      </c>
      <c r="AY354" s="105" t="s">
        <v>122</v>
      </c>
      <c r="BK354" s="111">
        <f>$BK$355+$BK$367+$BK$408+$BK$416+$BK$431</f>
        <v>0</v>
      </c>
    </row>
    <row r="355" spans="2:63" s="103" customFormat="1" ht="21" customHeight="1">
      <c r="B355" s="104"/>
      <c r="D355" s="105" t="s">
        <v>69</v>
      </c>
      <c r="E355" s="112" t="s">
        <v>451</v>
      </c>
      <c r="F355" s="112" t="s">
        <v>452</v>
      </c>
      <c r="J355" s="113">
        <f>$BK$355</f>
        <v>0</v>
      </c>
      <c r="L355" s="104"/>
      <c r="M355" s="108"/>
      <c r="P355" s="109">
        <f>SUM($P$356:$P$366)</f>
        <v>0</v>
      </c>
      <c r="R355" s="109">
        <f>SUM($R$356:$R$366)</f>
        <v>0.1372302</v>
      </c>
      <c r="T355" s="110">
        <f>SUM($T$356:$T$366)</f>
        <v>0</v>
      </c>
      <c r="AR355" s="105" t="s">
        <v>78</v>
      </c>
      <c r="AT355" s="105" t="s">
        <v>69</v>
      </c>
      <c r="AU355" s="105" t="s">
        <v>20</v>
      </c>
      <c r="AY355" s="105" t="s">
        <v>122</v>
      </c>
      <c r="BK355" s="111">
        <f>SUM($BK$356:$BK$366)</f>
        <v>0</v>
      </c>
    </row>
    <row r="356" spans="2:65" s="6" customFormat="1" ht="15.75" customHeight="1">
      <c r="B356" s="19"/>
      <c r="C356" s="117" t="s">
        <v>453</v>
      </c>
      <c r="D356" s="117" t="s">
        <v>124</v>
      </c>
      <c r="E356" s="115" t="s">
        <v>454</v>
      </c>
      <c r="F356" s="116" t="s">
        <v>455</v>
      </c>
      <c r="G356" s="117" t="s">
        <v>240</v>
      </c>
      <c r="H356" s="118">
        <v>13.31</v>
      </c>
      <c r="I356" s="119"/>
      <c r="J356" s="119">
        <f>ROUND($I$356*$H$356,2)</f>
        <v>0</v>
      </c>
      <c r="K356" s="116" t="s">
        <v>133</v>
      </c>
      <c r="L356" s="19"/>
      <c r="M356" s="120"/>
      <c r="N356" s="121" t="s">
        <v>41</v>
      </c>
      <c r="Q356" s="122">
        <v>0</v>
      </c>
      <c r="R356" s="122">
        <f>$Q$356*$H$356</f>
        <v>0</v>
      </c>
      <c r="S356" s="122">
        <v>0</v>
      </c>
      <c r="T356" s="123">
        <f>$S$356*$H$356</f>
        <v>0</v>
      </c>
      <c r="AR356" s="73" t="s">
        <v>227</v>
      </c>
      <c r="AT356" s="73" t="s">
        <v>124</v>
      </c>
      <c r="AU356" s="73" t="s">
        <v>78</v>
      </c>
      <c r="AY356" s="73" t="s">
        <v>122</v>
      </c>
      <c r="BE356" s="124">
        <f>IF($N$356="základní",$J$356,0)</f>
        <v>0</v>
      </c>
      <c r="BF356" s="124">
        <f>IF($N$356="snížená",$J$356,0)</f>
        <v>0</v>
      </c>
      <c r="BG356" s="124">
        <f>IF($N$356="zákl. přenesená",$J$356,0)</f>
        <v>0</v>
      </c>
      <c r="BH356" s="124">
        <f>IF($N$356="sníž. přenesená",$J$356,0)</f>
        <v>0</v>
      </c>
      <c r="BI356" s="124">
        <f>IF($N$356="nulová",$J$356,0)</f>
        <v>0</v>
      </c>
      <c r="BJ356" s="73" t="s">
        <v>20</v>
      </c>
      <c r="BK356" s="124">
        <f>ROUND($I$356*$H$356,2)</f>
        <v>0</v>
      </c>
      <c r="BL356" s="73" t="s">
        <v>227</v>
      </c>
      <c r="BM356" s="73" t="s">
        <v>456</v>
      </c>
    </row>
    <row r="357" spans="2:51" s="6" customFormat="1" ht="15.75" customHeight="1">
      <c r="B357" s="125"/>
      <c r="D357" s="126" t="s">
        <v>135</v>
      </c>
      <c r="E357" s="127"/>
      <c r="F357" s="127" t="s">
        <v>457</v>
      </c>
      <c r="H357" s="128"/>
      <c r="L357" s="125"/>
      <c r="M357" s="129"/>
      <c r="T357" s="130"/>
      <c r="AT357" s="128" t="s">
        <v>135</v>
      </c>
      <c r="AU357" s="128" t="s">
        <v>78</v>
      </c>
      <c r="AV357" s="128" t="s">
        <v>20</v>
      </c>
      <c r="AW357" s="128" t="s">
        <v>90</v>
      </c>
      <c r="AX357" s="128" t="s">
        <v>70</v>
      </c>
      <c r="AY357" s="128" t="s">
        <v>122</v>
      </c>
    </row>
    <row r="358" spans="2:51" s="6" customFormat="1" ht="15.75" customHeight="1">
      <c r="B358" s="131"/>
      <c r="D358" s="132" t="s">
        <v>135</v>
      </c>
      <c r="E358" s="133"/>
      <c r="F358" s="134" t="s">
        <v>458</v>
      </c>
      <c r="H358" s="135">
        <v>13.31</v>
      </c>
      <c r="L358" s="131"/>
      <c r="M358" s="136"/>
      <c r="T358" s="137"/>
      <c r="AT358" s="133" t="s">
        <v>135</v>
      </c>
      <c r="AU358" s="133" t="s">
        <v>78</v>
      </c>
      <c r="AV358" s="133" t="s">
        <v>78</v>
      </c>
      <c r="AW358" s="133" t="s">
        <v>90</v>
      </c>
      <c r="AX358" s="133" t="s">
        <v>20</v>
      </c>
      <c r="AY358" s="133" t="s">
        <v>122</v>
      </c>
    </row>
    <row r="359" spans="2:65" s="6" customFormat="1" ht="15.75" customHeight="1">
      <c r="B359" s="19"/>
      <c r="C359" s="150" t="s">
        <v>459</v>
      </c>
      <c r="D359" s="150" t="s">
        <v>209</v>
      </c>
      <c r="E359" s="151" t="s">
        <v>460</v>
      </c>
      <c r="F359" s="152" t="s">
        <v>787</v>
      </c>
      <c r="G359" s="153" t="s">
        <v>240</v>
      </c>
      <c r="H359" s="154">
        <v>15.307</v>
      </c>
      <c r="I359" s="155"/>
      <c r="J359" s="155">
        <f>ROUND($I$359*$H$359,2)</f>
        <v>0</v>
      </c>
      <c r="K359" s="116" t="s">
        <v>793</v>
      </c>
      <c r="L359" s="156"/>
      <c r="M359" s="152"/>
      <c r="N359" s="157" t="s">
        <v>41</v>
      </c>
      <c r="Q359" s="122">
        <v>0.003</v>
      </c>
      <c r="R359" s="122">
        <f>$Q$359*$H$359</f>
        <v>0.045921000000000003</v>
      </c>
      <c r="S359" s="122">
        <v>0</v>
      </c>
      <c r="T359" s="123">
        <f>$S$359*$H$359</f>
        <v>0</v>
      </c>
      <c r="AR359" s="73" t="s">
        <v>308</v>
      </c>
      <c r="AT359" s="73" t="s">
        <v>209</v>
      </c>
      <c r="AU359" s="73" t="s">
        <v>78</v>
      </c>
      <c r="AY359" s="6" t="s">
        <v>122</v>
      </c>
      <c r="BE359" s="124">
        <f>IF($N$359="základní",$J$359,0)</f>
        <v>0</v>
      </c>
      <c r="BF359" s="124">
        <f>IF($N$359="snížená",$J$359,0)</f>
        <v>0</v>
      </c>
      <c r="BG359" s="124">
        <f>IF($N$359="zákl. přenesená",$J$359,0)</f>
        <v>0</v>
      </c>
      <c r="BH359" s="124">
        <f>IF($N$359="sníž. přenesená",$J$359,0)</f>
        <v>0</v>
      </c>
      <c r="BI359" s="124">
        <f>IF($N$359="nulová",$J$359,0)</f>
        <v>0</v>
      </c>
      <c r="BJ359" s="73" t="s">
        <v>20</v>
      </c>
      <c r="BK359" s="124">
        <f>ROUND($I$359*$H$359,2)</f>
        <v>0</v>
      </c>
      <c r="BL359" s="73" t="s">
        <v>227</v>
      </c>
      <c r="BM359" s="73" t="s">
        <v>461</v>
      </c>
    </row>
    <row r="360" spans="2:51" s="6" customFormat="1" ht="15.75" customHeight="1">
      <c r="B360" s="131"/>
      <c r="D360" s="132" t="s">
        <v>135</v>
      </c>
      <c r="F360" s="134" t="s">
        <v>462</v>
      </c>
      <c r="H360" s="135">
        <v>15.307</v>
      </c>
      <c r="L360" s="131"/>
      <c r="M360" s="136"/>
      <c r="T360" s="137"/>
      <c r="AT360" s="133" t="s">
        <v>135</v>
      </c>
      <c r="AU360" s="133" t="s">
        <v>78</v>
      </c>
      <c r="AV360" s="133" t="s">
        <v>78</v>
      </c>
      <c r="AW360" s="133" t="s">
        <v>70</v>
      </c>
      <c r="AX360" s="133" t="s">
        <v>20</v>
      </c>
      <c r="AY360" s="133" t="s">
        <v>122</v>
      </c>
    </row>
    <row r="361" spans="2:65" s="6" customFormat="1" ht="15.75" customHeight="1">
      <c r="B361" s="19"/>
      <c r="C361" s="114" t="s">
        <v>463</v>
      </c>
      <c r="D361" s="114" t="s">
        <v>124</v>
      </c>
      <c r="E361" s="115" t="s">
        <v>464</v>
      </c>
      <c r="F361" s="116" t="s">
        <v>465</v>
      </c>
      <c r="G361" s="117" t="s">
        <v>240</v>
      </c>
      <c r="H361" s="118">
        <v>13.31</v>
      </c>
      <c r="I361" s="119"/>
      <c r="J361" s="119">
        <f>ROUND($I$361*$H$361,2)</f>
        <v>0</v>
      </c>
      <c r="K361" s="116" t="s">
        <v>133</v>
      </c>
      <c r="L361" s="19"/>
      <c r="M361" s="120"/>
      <c r="N361" s="121" t="s">
        <v>41</v>
      </c>
      <c r="Q361" s="122">
        <v>0.00088</v>
      </c>
      <c r="R361" s="122">
        <f>$Q$361*$H$361</f>
        <v>0.0117128</v>
      </c>
      <c r="S361" s="122">
        <v>0</v>
      </c>
      <c r="T361" s="123">
        <f>$S$361*$H$361</f>
        <v>0</v>
      </c>
      <c r="AR361" s="73" t="s">
        <v>227</v>
      </c>
      <c r="AT361" s="73" t="s">
        <v>124</v>
      </c>
      <c r="AU361" s="73" t="s">
        <v>78</v>
      </c>
      <c r="AY361" s="6" t="s">
        <v>122</v>
      </c>
      <c r="BE361" s="124">
        <f>IF($N$361="základní",$J$361,0)</f>
        <v>0</v>
      </c>
      <c r="BF361" s="124">
        <f>IF($N$361="snížená",$J$361,0)</f>
        <v>0</v>
      </c>
      <c r="BG361" s="124">
        <f>IF($N$361="zákl. přenesená",$J$361,0)</f>
        <v>0</v>
      </c>
      <c r="BH361" s="124">
        <f>IF($N$361="sníž. přenesená",$J$361,0)</f>
        <v>0</v>
      </c>
      <c r="BI361" s="124">
        <f>IF($N$361="nulová",$J$361,0)</f>
        <v>0</v>
      </c>
      <c r="BJ361" s="73" t="s">
        <v>20</v>
      </c>
      <c r="BK361" s="124">
        <f>ROUND($I$361*$H$361,2)</f>
        <v>0</v>
      </c>
      <c r="BL361" s="73" t="s">
        <v>227</v>
      </c>
      <c r="BM361" s="73" t="s">
        <v>466</v>
      </c>
    </row>
    <row r="362" spans="2:51" s="6" customFormat="1" ht="15.75" customHeight="1">
      <c r="B362" s="125"/>
      <c r="D362" s="126" t="s">
        <v>135</v>
      </c>
      <c r="E362" s="127"/>
      <c r="F362" s="127" t="s">
        <v>457</v>
      </c>
      <c r="H362" s="128"/>
      <c r="L362" s="125"/>
      <c r="M362" s="129"/>
      <c r="T362" s="130"/>
      <c r="AT362" s="128" t="s">
        <v>135</v>
      </c>
      <c r="AU362" s="128" t="s">
        <v>78</v>
      </c>
      <c r="AV362" s="128" t="s">
        <v>20</v>
      </c>
      <c r="AW362" s="128" t="s">
        <v>90</v>
      </c>
      <c r="AX362" s="128" t="s">
        <v>70</v>
      </c>
      <c r="AY362" s="128" t="s">
        <v>122</v>
      </c>
    </row>
    <row r="363" spans="2:51" s="6" customFormat="1" ht="15.75" customHeight="1">
      <c r="B363" s="131"/>
      <c r="D363" s="132" t="s">
        <v>135</v>
      </c>
      <c r="E363" s="133"/>
      <c r="F363" s="134" t="s">
        <v>458</v>
      </c>
      <c r="H363" s="135">
        <v>13.31</v>
      </c>
      <c r="L363" s="131"/>
      <c r="M363" s="136"/>
      <c r="T363" s="137"/>
      <c r="AT363" s="133" t="s">
        <v>135</v>
      </c>
      <c r="AU363" s="133" t="s">
        <v>78</v>
      </c>
      <c r="AV363" s="133" t="s">
        <v>78</v>
      </c>
      <c r="AW363" s="133" t="s">
        <v>90</v>
      </c>
      <c r="AX363" s="133" t="s">
        <v>20</v>
      </c>
      <c r="AY363" s="133" t="s">
        <v>122</v>
      </c>
    </row>
    <row r="364" spans="2:65" s="6" customFormat="1" ht="15.75" customHeight="1">
      <c r="B364" s="19"/>
      <c r="C364" s="150" t="s">
        <v>467</v>
      </c>
      <c r="D364" s="150" t="s">
        <v>209</v>
      </c>
      <c r="E364" s="151" t="s">
        <v>468</v>
      </c>
      <c r="F364" s="152" t="s">
        <v>469</v>
      </c>
      <c r="G364" s="153" t="s">
        <v>240</v>
      </c>
      <c r="H364" s="154">
        <v>15.307</v>
      </c>
      <c r="I364" s="155"/>
      <c r="J364" s="155">
        <f>ROUND($I$364*$H$364,2)</f>
        <v>0</v>
      </c>
      <c r="K364" s="116" t="s">
        <v>793</v>
      </c>
      <c r="L364" s="156"/>
      <c r="M364" s="152"/>
      <c r="N364" s="157" t="s">
        <v>41</v>
      </c>
      <c r="Q364" s="122">
        <v>0.0052</v>
      </c>
      <c r="R364" s="122">
        <f>$Q$364*$H$364</f>
        <v>0.0795964</v>
      </c>
      <c r="S364" s="122">
        <v>0</v>
      </c>
      <c r="T364" s="123">
        <f>$S$364*$H$364</f>
        <v>0</v>
      </c>
      <c r="AR364" s="73" t="s">
        <v>308</v>
      </c>
      <c r="AT364" s="73" t="s">
        <v>209</v>
      </c>
      <c r="AU364" s="73" t="s">
        <v>78</v>
      </c>
      <c r="AY364" s="6" t="s">
        <v>122</v>
      </c>
      <c r="BE364" s="124">
        <f>IF($N$364="základní",$J$364,0)</f>
        <v>0</v>
      </c>
      <c r="BF364" s="124">
        <f>IF($N$364="snížená",$J$364,0)</f>
        <v>0</v>
      </c>
      <c r="BG364" s="124">
        <f>IF($N$364="zákl. přenesená",$J$364,0)</f>
        <v>0</v>
      </c>
      <c r="BH364" s="124">
        <f>IF($N$364="sníž. přenesená",$J$364,0)</f>
        <v>0</v>
      </c>
      <c r="BI364" s="124">
        <f>IF($N$364="nulová",$J$364,0)</f>
        <v>0</v>
      </c>
      <c r="BJ364" s="73" t="s">
        <v>20</v>
      </c>
      <c r="BK364" s="124">
        <f>ROUND($I$364*$H$364,2)</f>
        <v>0</v>
      </c>
      <c r="BL364" s="73" t="s">
        <v>227</v>
      </c>
      <c r="BM364" s="73" t="s">
        <v>470</v>
      </c>
    </row>
    <row r="365" spans="2:51" s="6" customFormat="1" ht="15.75" customHeight="1">
      <c r="B365" s="131"/>
      <c r="D365" s="132" t="s">
        <v>135</v>
      </c>
      <c r="F365" s="134" t="s">
        <v>462</v>
      </c>
      <c r="H365" s="135">
        <v>15.307</v>
      </c>
      <c r="L365" s="131"/>
      <c r="M365" s="136"/>
      <c r="T365" s="137"/>
      <c r="AT365" s="133" t="s">
        <v>135</v>
      </c>
      <c r="AU365" s="133" t="s">
        <v>78</v>
      </c>
      <c r="AV365" s="133" t="s">
        <v>78</v>
      </c>
      <c r="AW365" s="133" t="s">
        <v>70</v>
      </c>
      <c r="AX365" s="133" t="s">
        <v>20</v>
      </c>
      <c r="AY365" s="133" t="s">
        <v>122</v>
      </c>
    </row>
    <row r="366" spans="2:65" s="6" customFormat="1" ht="15.75" customHeight="1">
      <c r="B366" s="19"/>
      <c r="C366" s="114" t="s">
        <v>471</v>
      </c>
      <c r="D366" s="114" t="s">
        <v>124</v>
      </c>
      <c r="E366" s="115" t="s">
        <v>472</v>
      </c>
      <c r="F366" s="116" t="s">
        <v>473</v>
      </c>
      <c r="G366" s="117" t="s">
        <v>474</v>
      </c>
      <c r="H366" s="118">
        <v>1</v>
      </c>
      <c r="I366" s="119"/>
      <c r="J366" s="119">
        <f>ROUND($I$366*$H$366,2)</f>
        <v>0</v>
      </c>
      <c r="K366" s="116" t="s">
        <v>793</v>
      </c>
      <c r="L366" s="19"/>
      <c r="M366" s="120"/>
      <c r="N366" s="121" t="s">
        <v>41</v>
      </c>
      <c r="Q366" s="122">
        <v>0</v>
      </c>
      <c r="R366" s="122">
        <f>$Q$366*$H$366</f>
        <v>0</v>
      </c>
      <c r="S366" s="122">
        <v>0</v>
      </c>
      <c r="T366" s="123">
        <f>$S$366*$H$366</f>
        <v>0</v>
      </c>
      <c r="AR366" s="73" t="s">
        <v>227</v>
      </c>
      <c r="AT366" s="73" t="s">
        <v>124</v>
      </c>
      <c r="AU366" s="73" t="s">
        <v>78</v>
      </c>
      <c r="AY366" s="6" t="s">
        <v>122</v>
      </c>
      <c r="BE366" s="124">
        <f>IF($N$366="základní",$J$366,0)</f>
        <v>0</v>
      </c>
      <c r="BF366" s="124">
        <f>IF($N$366="snížená",$J$366,0)</f>
        <v>0</v>
      </c>
      <c r="BG366" s="124">
        <f>IF($N$366="zákl. přenesená",$J$366,0)</f>
        <v>0</v>
      </c>
      <c r="BH366" s="124">
        <f>IF($N$366="sníž. přenesená",$J$366,0)</f>
        <v>0</v>
      </c>
      <c r="BI366" s="124">
        <f>IF($N$366="nulová",$J$366,0)</f>
        <v>0</v>
      </c>
      <c r="BJ366" s="73" t="s">
        <v>20</v>
      </c>
      <c r="BK366" s="124">
        <f>ROUND($I$366*$H$366,2)</f>
        <v>0</v>
      </c>
      <c r="BL366" s="73" t="s">
        <v>227</v>
      </c>
      <c r="BM366" s="73" t="s">
        <v>475</v>
      </c>
    </row>
    <row r="367" spans="2:63" s="103" customFormat="1" ht="30.75" customHeight="1">
      <c r="B367" s="104"/>
      <c r="D367" s="105" t="s">
        <v>69</v>
      </c>
      <c r="E367" s="112" t="s">
        <v>476</v>
      </c>
      <c r="F367" s="112" t="s">
        <v>477</v>
      </c>
      <c r="J367" s="113">
        <f>$BK$367</f>
        <v>0</v>
      </c>
      <c r="L367" s="104"/>
      <c r="M367" s="108"/>
      <c r="P367" s="109">
        <f>SUM($P$368:$P$407)</f>
        <v>0</v>
      </c>
      <c r="R367" s="109">
        <f>SUM($R$368:$R$407)</f>
        <v>0.946341564282</v>
      </c>
      <c r="T367" s="110">
        <f>SUM($T$368:$T$407)</f>
        <v>0</v>
      </c>
      <c r="AR367" s="105" t="s">
        <v>78</v>
      </c>
      <c r="AT367" s="105" t="s">
        <v>69</v>
      </c>
      <c r="AU367" s="105" t="s">
        <v>20</v>
      </c>
      <c r="AY367" s="105" t="s">
        <v>122</v>
      </c>
      <c r="BK367" s="111">
        <f>SUM($BK$368:$BK$407)</f>
        <v>0</v>
      </c>
    </row>
    <row r="368" spans="2:65" s="6" customFormat="1" ht="15.75" customHeight="1">
      <c r="B368" s="19"/>
      <c r="C368" s="117" t="s">
        <v>478</v>
      </c>
      <c r="D368" s="117" t="s">
        <v>124</v>
      </c>
      <c r="E368" s="115" t="s">
        <v>479</v>
      </c>
      <c r="F368" s="116" t="s">
        <v>480</v>
      </c>
      <c r="G368" s="117" t="s">
        <v>127</v>
      </c>
      <c r="H368" s="118">
        <v>8.32</v>
      </c>
      <c r="I368" s="119"/>
      <c r="J368" s="119">
        <f>ROUND($I$368*$H$368,2)</f>
        <v>0</v>
      </c>
      <c r="K368" s="116" t="s">
        <v>793</v>
      </c>
      <c r="L368" s="19"/>
      <c r="M368" s="120"/>
      <c r="N368" s="121" t="s">
        <v>41</v>
      </c>
      <c r="Q368" s="122">
        <v>0</v>
      </c>
      <c r="R368" s="122">
        <f>$Q$368*$H$368</f>
        <v>0</v>
      </c>
      <c r="S368" s="122">
        <v>0</v>
      </c>
      <c r="T368" s="123">
        <f>$S$368*$H$368</f>
        <v>0</v>
      </c>
      <c r="AR368" s="73" t="s">
        <v>227</v>
      </c>
      <c r="AT368" s="73" t="s">
        <v>124</v>
      </c>
      <c r="AU368" s="73" t="s">
        <v>78</v>
      </c>
      <c r="AY368" s="73" t="s">
        <v>122</v>
      </c>
      <c r="BE368" s="124">
        <f>IF($N$368="základní",$J$368,0)</f>
        <v>0</v>
      </c>
      <c r="BF368" s="124">
        <f>IF($N$368="snížená",$J$368,0)</f>
        <v>0</v>
      </c>
      <c r="BG368" s="124">
        <f>IF($N$368="zákl. přenesená",$J$368,0)</f>
        <v>0</v>
      </c>
      <c r="BH368" s="124">
        <f>IF($N$368="sníž. přenesená",$J$368,0)</f>
        <v>0</v>
      </c>
      <c r="BI368" s="124">
        <f>IF($N$368="nulová",$J$368,0)</f>
        <v>0</v>
      </c>
      <c r="BJ368" s="73" t="s">
        <v>20</v>
      </c>
      <c r="BK368" s="124">
        <f>ROUND($I$368*$H$368,2)</f>
        <v>0</v>
      </c>
      <c r="BL368" s="73" t="s">
        <v>227</v>
      </c>
      <c r="BM368" s="73" t="s">
        <v>481</v>
      </c>
    </row>
    <row r="369" spans="2:51" s="6" customFormat="1" ht="15.75" customHeight="1">
      <c r="B369" s="125"/>
      <c r="D369" s="126" t="s">
        <v>135</v>
      </c>
      <c r="E369" s="127"/>
      <c r="F369" s="127" t="s">
        <v>457</v>
      </c>
      <c r="H369" s="128"/>
      <c r="L369" s="125"/>
      <c r="M369" s="129"/>
      <c r="T369" s="130"/>
      <c r="AT369" s="128" t="s">
        <v>135</v>
      </c>
      <c r="AU369" s="128" t="s">
        <v>78</v>
      </c>
      <c r="AV369" s="128" t="s">
        <v>20</v>
      </c>
      <c r="AW369" s="128" t="s">
        <v>90</v>
      </c>
      <c r="AX369" s="128" t="s">
        <v>70</v>
      </c>
      <c r="AY369" s="128" t="s">
        <v>122</v>
      </c>
    </row>
    <row r="370" spans="2:51" s="6" customFormat="1" ht="15.75" customHeight="1">
      <c r="B370" s="131"/>
      <c r="D370" s="132" t="s">
        <v>135</v>
      </c>
      <c r="E370" s="133"/>
      <c r="F370" s="134" t="s">
        <v>482</v>
      </c>
      <c r="H370" s="135">
        <v>8.32</v>
      </c>
      <c r="L370" s="131"/>
      <c r="M370" s="136"/>
      <c r="T370" s="137"/>
      <c r="AT370" s="133" t="s">
        <v>135</v>
      </c>
      <c r="AU370" s="133" t="s">
        <v>78</v>
      </c>
      <c r="AV370" s="133" t="s">
        <v>78</v>
      </c>
      <c r="AW370" s="133" t="s">
        <v>90</v>
      </c>
      <c r="AX370" s="133" t="s">
        <v>20</v>
      </c>
      <c r="AY370" s="133" t="s">
        <v>122</v>
      </c>
    </row>
    <row r="371" spans="2:65" s="6" customFormat="1" ht="27" customHeight="1">
      <c r="B371" s="19"/>
      <c r="C371" s="114" t="s">
        <v>483</v>
      </c>
      <c r="D371" s="114" t="s">
        <v>124</v>
      </c>
      <c r="E371" s="115" t="s">
        <v>484</v>
      </c>
      <c r="F371" s="116" t="s">
        <v>485</v>
      </c>
      <c r="G371" s="117" t="s">
        <v>132</v>
      </c>
      <c r="H371" s="118">
        <v>1.852</v>
      </c>
      <c r="I371" s="119"/>
      <c r="J371" s="119">
        <f>ROUND($I$371*$H$371,2)</f>
        <v>0</v>
      </c>
      <c r="K371" s="116" t="s">
        <v>486</v>
      </c>
      <c r="L371" s="19"/>
      <c r="M371" s="120"/>
      <c r="N371" s="121" t="s">
        <v>41</v>
      </c>
      <c r="Q371" s="122">
        <v>0.00122</v>
      </c>
      <c r="R371" s="122">
        <f>$Q$371*$H$371</f>
        <v>0.00225944</v>
      </c>
      <c r="S371" s="122">
        <v>0</v>
      </c>
      <c r="T371" s="123">
        <f>$S$371*$H$371</f>
        <v>0</v>
      </c>
      <c r="AR371" s="73" t="s">
        <v>227</v>
      </c>
      <c r="AT371" s="73" t="s">
        <v>124</v>
      </c>
      <c r="AU371" s="73" t="s">
        <v>78</v>
      </c>
      <c r="AY371" s="6" t="s">
        <v>122</v>
      </c>
      <c r="BE371" s="124">
        <f>IF($N$371="základní",$J$371,0)</f>
        <v>0</v>
      </c>
      <c r="BF371" s="124">
        <f>IF($N$371="snížená",$J$371,0)</f>
        <v>0</v>
      </c>
      <c r="BG371" s="124">
        <f>IF($N$371="zákl. přenesená",$J$371,0)</f>
        <v>0</v>
      </c>
      <c r="BH371" s="124">
        <f>IF($N$371="sníž. přenesená",$J$371,0)</f>
        <v>0</v>
      </c>
      <c r="BI371" s="124">
        <f>IF($N$371="nulová",$J$371,0)</f>
        <v>0</v>
      </c>
      <c r="BJ371" s="73" t="s">
        <v>20</v>
      </c>
      <c r="BK371" s="124">
        <f>ROUND($I$371*$H$371,2)</f>
        <v>0</v>
      </c>
      <c r="BL371" s="73" t="s">
        <v>227</v>
      </c>
      <c r="BM371" s="73" t="s">
        <v>487</v>
      </c>
    </row>
    <row r="372" spans="2:51" s="6" customFormat="1" ht="15.75" customHeight="1">
      <c r="B372" s="131"/>
      <c r="D372" s="126" t="s">
        <v>135</v>
      </c>
      <c r="E372" s="134"/>
      <c r="F372" s="134" t="s">
        <v>488</v>
      </c>
      <c r="H372" s="135">
        <v>1.852</v>
      </c>
      <c r="L372" s="131"/>
      <c r="M372" s="136"/>
      <c r="T372" s="137"/>
      <c r="AT372" s="133" t="s">
        <v>135</v>
      </c>
      <c r="AU372" s="133" t="s">
        <v>78</v>
      </c>
      <c r="AV372" s="133" t="s">
        <v>78</v>
      </c>
      <c r="AW372" s="133" t="s">
        <v>90</v>
      </c>
      <c r="AX372" s="133" t="s">
        <v>20</v>
      </c>
      <c r="AY372" s="133" t="s">
        <v>122</v>
      </c>
    </row>
    <row r="373" spans="2:65" s="6" customFormat="1" ht="15.75" customHeight="1">
      <c r="B373" s="19"/>
      <c r="C373" s="114" t="s">
        <v>489</v>
      </c>
      <c r="D373" s="114" t="s">
        <v>124</v>
      </c>
      <c r="E373" s="115" t="s">
        <v>490</v>
      </c>
      <c r="F373" s="116" t="s">
        <v>491</v>
      </c>
      <c r="G373" s="117" t="s">
        <v>240</v>
      </c>
      <c r="H373" s="118">
        <v>13.616</v>
      </c>
      <c r="I373" s="119"/>
      <c r="J373" s="119">
        <f>ROUND($I$373*$H$373,2)</f>
        <v>0</v>
      </c>
      <c r="K373" s="116" t="s">
        <v>133</v>
      </c>
      <c r="L373" s="19"/>
      <c r="M373" s="120"/>
      <c r="N373" s="121" t="s">
        <v>41</v>
      </c>
      <c r="Q373" s="122">
        <v>0</v>
      </c>
      <c r="R373" s="122">
        <f>$Q$373*$H$373</f>
        <v>0</v>
      </c>
      <c r="S373" s="122">
        <v>0</v>
      </c>
      <c r="T373" s="123">
        <f>$S$373*$H$373</f>
        <v>0</v>
      </c>
      <c r="AR373" s="73" t="s">
        <v>227</v>
      </c>
      <c r="AT373" s="73" t="s">
        <v>124</v>
      </c>
      <c r="AU373" s="73" t="s">
        <v>78</v>
      </c>
      <c r="AY373" s="6" t="s">
        <v>122</v>
      </c>
      <c r="BE373" s="124">
        <f>IF($N$373="základní",$J$373,0)</f>
        <v>0</v>
      </c>
      <c r="BF373" s="124">
        <f>IF($N$373="snížená",$J$373,0)</f>
        <v>0</v>
      </c>
      <c r="BG373" s="124">
        <f>IF($N$373="zákl. přenesená",$J$373,0)</f>
        <v>0</v>
      </c>
      <c r="BH373" s="124">
        <f>IF($N$373="sníž. přenesená",$J$373,0)</f>
        <v>0</v>
      </c>
      <c r="BI373" s="124">
        <f>IF($N$373="nulová",$J$373,0)</f>
        <v>0</v>
      </c>
      <c r="BJ373" s="73" t="s">
        <v>20</v>
      </c>
      <c r="BK373" s="124">
        <f>ROUND($I$373*$H$373,2)</f>
        <v>0</v>
      </c>
      <c r="BL373" s="73" t="s">
        <v>227</v>
      </c>
      <c r="BM373" s="73" t="s">
        <v>492</v>
      </c>
    </row>
    <row r="374" spans="2:51" s="6" customFormat="1" ht="15.75" customHeight="1">
      <c r="B374" s="125"/>
      <c r="D374" s="126" t="s">
        <v>135</v>
      </c>
      <c r="E374" s="127"/>
      <c r="F374" s="127" t="s">
        <v>457</v>
      </c>
      <c r="H374" s="128"/>
      <c r="L374" s="125"/>
      <c r="M374" s="129"/>
      <c r="T374" s="130"/>
      <c r="AT374" s="128" t="s">
        <v>135</v>
      </c>
      <c r="AU374" s="128" t="s">
        <v>78</v>
      </c>
      <c r="AV374" s="128" t="s">
        <v>20</v>
      </c>
      <c r="AW374" s="128" t="s">
        <v>90</v>
      </c>
      <c r="AX374" s="128" t="s">
        <v>70</v>
      </c>
      <c r="AY374" s="128" t="s">
        <v>122</v>
      </c>
    </row>
    <row r="375" spans="2:51" s="6" customFormat="1" ht="15.75" customHeight="1">
      <c r="B375" s="131"/>
      <c r="D375" s="132" t="s">
        <v>135</v>
      </c>
      <c r="E375" s="133"/>
      <c r="F375" s="134" t="s">
        <v>493</v>
      </c>
      <c r="H375" s="135">
        <v>13.616</v>
      </c>
      <c r="L375" s="131"/>
      <c r="M375" s="136"/>
      <c r="T375" s="137"/>
      <c r="AT375" s="133" t="s">
        <v>135</v>
      </c>
      <c r="AU375" s="133" t="s">
        <v>78</v>
      </c>
      <c r="AV375" s="133" t="s">
        <v>78</v>
      </c>
      <c r="AW375" s="133" t="s">
        <v>90</v>
      </c>
      <c r="AX375" s="133" t="s">
        <v>70</v>
      </c>
      <c r="AY375" s="133" t="s">
        <v>122</v>
      </c>
    </row>
    <row r="376" spans="2:51" s="6" customFormat="1" ht="15.75" customHeight="1">
      <c r="B376" s="138"/>
      <c r="D376" s="132" t="s">
        <v>135</v>
      </c>
      <c r="E376" s="139"/>
      <c r="F376" s="140" t="s">
        <v>143</v>
      </c>
      <c r="H376" s="141">
        <v>13.616</v>
      </c>
      <c r="L376" s="138"/>
      <c r="M376" s="142"/>
      <c r="T376" s="143"/>
      <c r="AT376" s="139" t="s">
        <v>135</v>
      </c>
      <c r="AU376" s="139" t="s">
        <v>78</v>
      </c>
      <c r="AV376" s="139" t="s">
        <v>138</v>
      </c>
      <c r="AW376" s="139" t="s">
        <v>90</v>
      </c>
      <c r="AX376" s="139" t="s">
        <v>20</v>
      </c>
      <c r="AY376" s="139" t="s">
        <v>122</v>
      </c>
    </row>
    <row r="377" spans="2:65" s="6" customFormat="1" ht="15.75" customHeight="1">
      <c r="B377" s="19"/>
      <c r="C377" s="150" t="s">
        <v>494</v>
      </c>
      <c r="D377" s="150" t="s">
        <v>209</v>
      </c>
      <c r="E377" s="151" t="s">
        <v>495</v>
      </c>
      <c r="F377" s="152" t="s">
        <v>496</v>
      </c>
      <c r="G377" s="153" t="s">
        <v>240</v>
      </c>
      <c r="H377" s="154">
        <v>16.339</v>
      </c>
      <c r="I377" s="155"/>
      <c r="J377" s="155">
        <f>ROUND($I$377*$H$377,2)</f>
        <v>0</v>
      </c>
      <c r="K377" s="152" t="s">
        <v>133</v>
      </c>
      <c r="L377" s="156"/>
      <c r="M377" s="152"/>
      <c r="N377" s="157" t="s">
        <v>41</v>
      </c>
      <c r="Q377" s="122">
        <v>0.00931</v>
      </c>
      <c r="R377" s="122">
        <f>$Q$377*$H$377</f>
        <v>0.15211609</v>
      </c>
      <c r="S377" s="122">
        <v>0</v>
      </c>
      <c r="T377" s="123">
        <f>$S$377*$H$377</f>
        <v>0</v>
      </c>
      <c r="AR377" s="73" t="s">
        <v>308</v>
      </c>
      <c r="AT377" s="73" t="s">
        <v>209</v>
      </c>
      <c r="AU377" s="73" t="s">
        <v>78</v>
      </c>
      <c r="AY377" s="6" t="s">
        <v>122</v>
      </c>
      <c r="BE377" s="124">
        <f>IF($N$377="základní",$J$377,0)</f>
        <v>0</v>
      </c>
      <c r="BF377" s="124">
        <f>IF($N$377="snížená",$J$377,0)</f>
        <v>0</v>
      </c>
      <c r="BG377" s="124">
        <f>IF($N$377="zákl. přenesená",$J$377,0)</f>
        <v>0</v>
      </c>
      <c r="BH377" s="124">
        <f>IF($N$377="sníž. přenesená",$J$377,0)</f>
        <v>0</v>
      </c>
      <c r="BI377" s="124">
        <f>IF($N$377="nulová",$J$377,0)</f>
        <v>0</v>
      </c>
      <c r="BJ377" s="73" t="s">
        <v>20</v>
      </c>
      <c r="BK377" s="124">
        <f>ROUND($I$377*$H$377,2)</f>
        <v>0</v>
      </c>
      <c r="BL377" s="73" t="s">
        <v>227</v>
      </c>
      <c r="BM377" s="73" t="s">
        <v>497</v>
      </c>
    </row>
    <row r="378" spans="2:51" s="6" customFormat="1" ht="15.75" customHeight="1">
      <c r="B378" s="131"/>
      <c r="D378" s="126" t="s">
        <v>135</v>
      </c>
      <c r="E378" s="134"/>
      <c r="F378" s="134" t="s">
        <v>498</v>
      </c>
      <c r="H378" s="135">
        <v>16.339</v>
      </c>
      <c r="L378" s="131"/>
      <c r="M378" s="136"/>
      <c r="T378" s="137"/>
      <c r="AT378" s="133" t="s">
        <v>135</v>
      </c>
      <c r="AU378" s="133" t="s">
        <v>78</v>
      </c>
      <c r="AV378" s="133" t="s">
        <v>78</v>
      </c>
      <c r="AW378" s="133" t="s">
        <v>90</v>
      </c>
      <c r="AX378" s="133" t="s">
        <v>20</v>
      </c>
      <c r="AY378" s="133" t="s">
        <v>122</v>
      </c>
    </row>
    <row r="379" spans="2:65" s="6" customFormat="1" ht="15.75" customHeight="1">
      <c r="B379" s="19"/>
      <c r="C379" s="114" t="s">
        <v>499</v>
      </c>
      <c r="D379" s="114" t="s">
        <v>124</v>
      </c>
      <c r="E379" s="115" t="s">
        <v>500</v>
      </c>
      <c r="F379" s="116" t="s">
        <v>501</v>
      </c>
      <c r="G379" s="117" t="s">
        <v>132</v>
      </c>
      <c r="H379" s="118">
        <v>0.31</v>
      </c>
      <c r="I379" s="119"/>
      <c r="J379" s="119">
        <f>ROUND($I$379*$H$379,2)</f>
        <v>0</v>
      </c>
      <c r="K379" s="116" t="s">
        <v>133</v>
      </c>
      <c r="L379" s="19"/>
      <c r="M379" s="120"/>
      <c r="N379" s="121" t="s">
        <v>41</v>
      </c>
      <c r="Q379" s="122">
        <v>0.01266</v>
      </c>
      <c r="R379" s="122">
        <f>$Q$379*$H$379</f>
        <v>0.0039245999999999994</v>
      </c>
      <c r="S379" s="122">
        <v>0</v>
      </c>
      <c r="T379" s="123">
        <f>$S$379*$H$379</f>
        <v>0</v>
      </c>
      <c r="AR379" s="73" t="s">
        <v>227</v>
      </c>
      <c r="AT379" s="73" t="s">
        <v>124</v>
      </c>
      <c r="AU379" s="73" t="s">
        <v>78</v>
      </c>
      <c r="AY379" s="6" t="s">
        <v>122</v>
      </c>
      <c r="BE379" s="124">
        <f>IF($N$379="základní",$J$379,0)</f>
        <v>0</v>
      </c>
      <c r="BF379" s="124">
        <f>IF($N$379="snížená",$J$379,0)</f>
        <v>0</v>
      </c>
      <c r="BG379" s="124">
        <f>IF($N$379="zákl. přenesená",$J$379,0)</f>
        <v>0</v>
      </c>
      <c r="BH379" s="124">
        <f>IF($N$379="sníž. přenesená",$J$379,0)</f>
        <v>0</v>
      </c>
      <c r="BI379" s="124">
        <f>IF($N$379="nulová",$J$379,0)</f>
        <v>0</v>
      </c>
      <c r="BJ379" s="73" t="s">
        <v>20</v>
      </c>
      <c r="BK379" s="124">
        <f>ROUND($I$379*$H$379,2)</f>
        <v>0</v>
      </c>
      <c r="BL379" s="73" t="s">
        <v>227</v>
      </c>
      <c r="BM379" s="73" t="s">
        <v>502</v>
      </c>
    </row>
    <row r="380" spans="2:51" s="6" customFormat="1" ht="15.75" customHeight="1">
      <c r="B380" s="131"/>
      <c r="D380" s="126" t="s">
        <v>135</v>
      </c>
      <c r="E380" s="134"/>
      <c r="F380" s="134" t="s">
        <v>503</v>
      </c>
      <c r="H380" s="135">
        <v>0.31</v>
      </c>
      <c r="L380" s="131"/>
      <c r="M380" s="136"/>
      <c r="T380" s="137"/>
      <c r="AT380" s="133" t="s">
        <v>135</v>
      </c>
      <c r="AU380" s="133" t="s">
        <v>78</v>
      </c>
      <c r="AV380" s="133" t="s">
        <v>78</v>
      </c>
      <c r="AW380" s="133" t="s">
        <v>90</v>
      </c>
      <c r="AX380" s="133" t="s">
        <v>20</v>
      </c>
      <c r="AY380" s="133" t="s">
        <v>122</v>
      </c>
    </row>
    <row r="381" spans="2:65" s="6" customFormat="1" ht="15.75" customHeight="1">
      <c r="B381" s="19"/>
      <c r="C381" s="114" t="s">
        <v>504</v>
      </c>
      <c r="D381" s="114" t="s">
        <v>124</v>
      </c>
      <c r="E381" s="115" t="s">
        <v>505</v>
      </c>
      <c r="F381" s="116" t="s">
        <v>506</v>
      </c>
      <c r="G381" s="117" t="s">
        <v>354</v>
      </c>
      <c r="H381" s="118">
        <v>20.85</v>
      </c>
      <c r="I381" s="119"/>
      <c r="J381" s="119">
        <f>ROUND($I$381*$H$381,2)</f>
        <v>0</v>
      </c>
      <c r="K381" s="116" t="s">
        <v>133</v>
      </c>
      <c r="L381" s="19"/>
      <c r="M381" s="120"/>
      <c r="N381" s="121" t="s">
        <v>41</v>
      </c>
      <c r="Q381" s="122">
        <v>0</v>
      </c>
      <c r="R381" s="122">
        <f>$Q$381*$H$381</f>
        <v>0</v>
      </c>
      <c r="S381" s="122">
        <v>0</v>
      </c>
      <c r="T381" s="123">
        <f>$S$381*$H$381</f>
        <v>0</v>
      </c>
      <c r="AR381" s="73" t="s">
        <v>227</v>
      </c>
      <c r="AT381" s="73" t="s">
        <v>124</v>
      </c>
      <c r="AU381" s="73" t="s">
        <v>78</v>
      </c>
      <c r="AY381" s="6" t="s">
        <v>122</v>
      </c>
      <c r="BE381" s="124">
        <f>IF($N$381="základní",$J$381,0)</f>
        <v>0</v>
      </c>
      <c r="BF381" s="124">
        <f>IF($N$381="snížená",$J$381,0)</f>
        <v>0</v>
      </c>
      <c r="BG381" s="124">
        <f>IF($N$381="zákl. přenesená",$J$381,0)</f>
        <v>0</v>
      </c>
      <c r="BH381" s="124">
        <f>IF($N$381="sníž. přenesená",$J$381,0)</f>
        <v>0</v>
      </c>
      <c r="BI381" s="124">
        <f>IF($N$381="nulová",$J$381,0)</f>
        <v>0</v>
      </c>
      <c r="BJ381" s="73" t="s">
        <v>20</v>
      </c>
      <c r="BK381" s="124">
        <f>ROUND($I$381*$H$381,2)</f>
        <v>0</v>
      </c>
      <c r="BL381" s="73" t="s">
        <v>227</v>
      </c>
      <c r="BM381" s="73" t="s">
        <v>507</v>
      </c>
    </row>
    <row r="382" spans="2:51" s="6" customFormat="1" ht="15.75" customHeight="1">
      <c r="B382" s="125"/>
      <c r="D382" s="126" t="s">
        <v>135</v>
      </c>
      <c r="E382" s="127"/>
      <c r="F382" s="127" t="s">
        <v>457</v>
      </c>
      <c r="H382" s="128"/>
      <c r="L382" s="125"/>
      <c r="M382" s="129"/>
      <c r="T382" s="130"/>
      <c r="AT382" s="128" t="s">
        <v>135</v>
      </c>
      <c r="AU382" s="128" t="s">
        <v>78</v>
      </c>
      <c r="AV382" s="128" t="s">
        <v>20</v>
      </c>
      <c r="AW382" s="128" t="s">
        <v>90</v>
      </c>
      <c r="AX382" s="128" t="s">
        <v>70</v>
      </c>
      <c r="AY382" s="128" t="s">
        <v>122</v>
      </c>
    </row>
    <row r="383" spans="2:51" s="6" customFormat="1" ht="15.75" customHeight="1">
      <c r="B383" s="131"/>
      <c r="D383" s="132" t="s">
        <v>135</v>
      </c>
      <c r="E383" s="133"/>
      <c r="F383" s="134" t="s">
        <v>508</v>
      </c>
      <c r="H383" s="135">
        <v>2.3</v>
      </c>
      <c r="L383" s="131"/>
      <c r="M383" s="136"/>
      <c r="T383" s="137"/>
      <c r="AT383" s="133" t="s">
        <v>135</v>
      </c>
      <c r="AU383" s="133" t="s">
        <v>78</v>
      </c>
      <c r="AV383" s="133" t="s">
        <v>78</v>
      </c>
      <c r="AW383" s="133" t="s">
        <v>90</v>
      </c>
      <c r="AX383" s="133" t="s">
        <v>70</v>
      </c>
      <c r="AY383" s="133" t="s">
        <v>122</v>
      </c>
    </row>
    <row r="384" spans="2:51" s="6" customFormat="1" ht="15.75" customHeight="1">
      <c r="B384" s="131"/>
      <c r="D384" s="132" t="s">
        <v>135</v>
      </c>
      <c r="E384" s="133"/>
      <c r="F384" s="134" t="s">
        <v>509</v>
      </c>
      <c r="H384" s="135">
        <v>18.55</v>
      </c>
      <c r="L384" s="131"/>
      <c r="M384" s="136"/>
      <c r="T384" s="137"/>
      <c r="AT384" s="133" t="s">
        <v>135</v>
      </c>
      <c r="AU384" s="133" t="s">
        <v>78</v>
      </c>
      <c r="AV384" s="133" t="s">
        <v>78</v>
      </c>
      <c r="AW384" s="133" t="s">
        <v>90</v>
      </c>
      <c r="AX384" s="133" t="s">
        <v>70</v>
      </c>
      <c r="AY384" s="133" t="s">
        <v>122</v>
      </c>
    </row>
    <row r="385" spans="2:51" s="6" customFormat="1" ht="15.75" customHeight="1">
      <c r="B385" s="138"/>
      <c r="D385" s="132" t="s">
        <v>135</v>
      </c>
      <c r="E385" s="139"/>
      <c r="F385" s="140" t="s">
        <v>143</v>
      </c>
      <c r="H385" s="141">
        <v>20.85</v>
      </c>
      <c r="L385" s="138"/>
      <c r="M385" s="142"/>
      <c r="T385" s="143"/>
      <c r="AT385" s="139" t="s">
        <v>135</v>
      </c>
      <c r="AU385" s="139" t="s">
        <v>78</v>
      </c>
      <c r="AV385" s="139" t="s">
        <v>138</v>
      </c>
      <c r="AW385" s="139" t="s">
        <v>90</v>
      </c>
      <c r="AX385" s="139" t="s">
        <v>20</v>
      </c>
      <c r="AY385" s="139" t="s">
        <v>122</v>
      </c>
    </row>
    <row r="386" spans="2:65" s="6" customFormat="1" ht="15.75" customHeight="1">
      <c r="B386" s="19"/>
      <c r="C386" s="114" t="s">
        <v>510</v>
      </c>
      <c r="D386" s="114" t="s">
        <v>124</v>
      </c>
      <c r="E386" s="115" t="s">
        <v>511</v>
      </c>
      <c r="F386" s="116" t="s">
        <v>512</v>
      </c>
      <c r="G386" s="117" t="s">
        <v>354</v>
      </c>
      <c r="H386" s="118">
        <v>18.94</v>
      </c>
      <c r="I386" s="119"/>
      <c r="J386" s="119">
        <f>ROUND($I$386*$H$386,2)</f>
        <v>0</v>
      </c>
      <c r="K386" s="116" t="s">
        <v>133</v>
      </c>
      <c r="L386" s="19"/>
      <c r="M386" s="120"/>
      <c r="N386" s="121" t="s">
        <v>41</v>
      </c>
      <c r="Q386" s="122">
        <v>0</v>
      </c>
      <c r="R386" s="122">
        <f>$Q$386*$H$386</f>
        <v>0</v>
      </c>
      <c r="S386" s="122">
        <v>0</v>
      </c>
      <c r="T386" s="123">
        <f>$S$386*$H$386</f>
        <v>0</v>
      </c>
      <c r="AR386" s="73" t="s">
        <v>227</v>
      </c>
      <c r="AT386" s="73" t="s">
        <v>124</v>
      </c>
      <c r="AU386" s="73" t="s">
        <v>78</v>
      </c>
      <c r="AY386" s="6" t="s">
        <v>122</v>
      </c>
      <c r="BE386" s="124">
        <f>IF($N$386="základní",$J$386,0)</f>
        <v>0</v>
      </c>
      <c r="BF386" s="124">
        <f>IF($N$386="snížená",$J$386,0)</f>
        <v>0</v>
      </c>
      <c r="BG386" s="124">
        <f>IF($N$386="zákl. přenesená",$J$386,0)</f>
        <v>0</v>
      </c>
      <c r="BH386" s="124">
        <f>IF($N$386="sníž. přenesená",$J$386,0)</f>
        <v>0</v>
      </c>
      <c r="BI386" s="124">
        <f>IF($N$386="nulová",$J$386,0)</f>
        <v>0</v>
      </c>
      <c r="BJ386" s="73" t="s">
        <v>20</v>
      </c>
      <c r="BK386" s="124">
        <f>ROUND($I$386*$H$386,2)</f>
        <v>0</v>
      </c>
      <c r="BL386" s="73" t="s">
        <v>227</v>
      </c>
      <c r="BM386" s="73" t="s">
        <v>513</v>
      </c>
    </row>
    <row r="387" spans="2:51" s="6" customFormat="1" ht="15.75" customHeight="1">
      <c r="B387" s="125"/>
      <c r="D387" s="126" t="s">
        <v>135</v>
      </c>
      <c r="E387" s="127"/>
      <c r="F387" s="127" t="s">
        <v>457</v>
      </c>
      <c r="H387" s="128"/>
      <c r="L387" s="125"/>
      <c r="M387" s="129"/>
      <c r="T387" s="130"/>
      <c r="AT387" s="128" t="s">
        <v>135</v>
      </c>
      <c r="AU387" s="128" t="s">
        <v>78</v>
      </c>
      <c r="AV387" s="128" t="s">
        <v>20</v>
      </c>
      <c r="AW387" s="128" t="s">
        <v>90</v>
      </c>
      <c r="AX387" s="128" t="s">
        <v>70</v>
      </c>
      <c r="AY387" s="128" t="s">
        <v>122</v>
      </c>
    </row>
    <row r="388" spans="2:51" s="6" customFormat="1" ht="15.75" customHeight="1">
      <c r="B388" s="131"/>
      <c r="D388" s="132" t="s">
        <v>135</v>
      </c>
      <c r="E388" s="133"/>
      <c r="F388" s="134" t="s">
        <v>514</v>
      </c>
      <c r="H388" s="135">
        <v>8.86</v>
      </c>
      <c r="L388" s="131"/>
      <c r="M388" s="136"/>
      <c r="T388" s="137"/>
      <c r="AT388" s="133" t="s">
        <v>135</v>
      </c>
      <c r="AU388" s="133" t="s">
        <v>78</v>
      </c>
      <c r="AV388" s="133" t="s">
        <v>78</v>
      </c>
      <c r="AW388" s="133" t="s">
        <v>90</v>
      </c>
      <c r="AX388" s="133" t="s">
        <v>70</v>
      </c>
      <c r="AY388" s="133" t="s">
        <v>122</v>
      </c>
    </row>
    <row r="389" spans="2:51" s="6" customFormat="1" ht="15.75" customHeight="1">
      <c r="B389" s="131"/>
      <c r="D389" s="132" t="s">
        <v>135</v>
      </c>
      <c r="E389" s="133"/>
      <c r="F389" s="134" t="s">
        <v>515</v>
      </c>
      <c r="H389" s="135">
        <v>10.08</v>
      </c>
      <c r="L389" s="131"/>
      <c r="M389" s="136"/>
      <c r="T389" s="137"/>
      <c r="AT389" s="133" t="s">
        <v>135</v>
      </c>
      <c r="AU389" s="133" t="s">
        <v>78</v>
      </c>
      <c r="AV389" s="133" t="s">
        <v>78</v>
      </c>
      <c r="AW389" s="133" t="s">
        <v>90</v>
      </c>
      <c r="AX389" s="133" t="s">
        <v>70</v>
      </c>
      <c r="AY389" s="133" t="s">
        <v>122</v>
      </c>
    </row>
    <row r="390" spans="2:51" s="6" customFormat="1" ht="15.75" customHeight="1">
      <c r="B390" s="138"/>
      <c r="D390" s="132" t="s">
        <v>135</v>
      </c>
      <c r="E390" s="139"/>
      <c r="F390" s="140" t="s">
        <v>143</v>
      </c>
      <c r="H390" s="141">
        <v>18.94</v>
      </c>
      <c r="L390" s="138"/>
      <c r="M390" s="142"/>
      <c r="T390" s="143"/>
      <c r="AT390" s="139" t="s">
        <v>135</v>
      </c>
      <c r="AU390" s="139" t="s">
        <v>78</v>
      </c>
      <c r="AV390" s="139" t="s">
        <v>138</v>
      </c>
      <c r="AW390" s="139" t="s">
        <v>90</v>
      </c>
      <c r="AX390" s="139" t="s">
        <v>20</v>
      </c>
      <c r="AY390" s="139" t="s">
        <v>122</v>
      </c>
    </row>
    <row r="391" spans="2:65" s="6" customFormat="1" ht="15.75" customHeight="1">
      <c r="B391" s="19"/>
      <c r="C391" s="150" t="s">
        <v>516</v>
      </c>
      <c r="D391" s="150" t="s">
        <v>209</v>
      </c>
      <c r="E391" s="151" t="s">
        <v>517</v>
      </c>
      <c r="F391" s="152" t="s">
        <v>518</v>
      </c>
      <c r="G391" s="153" t="s">
        <v>132</v>
      </c>
      <c r="H391" s="154">
        <v>1.101</v>
      </c>
      <c r="I391" s="155"/>
      <c r="J391" s="155">
        <f>ROUND($I$391*$H$391,2)</f>
        <v>0</v>
      </c>
      <c r="K391" s="116" t="s">
        <v>793</v>
      </c>
      <c r="L391" s="156"/>
      <c r="M391" s="152"/>
      <c r="N391" s="157" t="s">
        <v>41</v>
      </c>
      <c r="Q391" s="122">
        <v>0.55</v>
      </c>
      <c r="R391" s="122">
        <f>$Q$391*$H$391</f>
        <v>0.60555</v>
      </c>
      <c r="S391" s="122">
        <v>0</v>
      </c>
      <c r="T391" s="123">
        <f>$S$391*$H$391</f>
        <v>0</v>
      </c>
      <c r="AR391" s="73" t="s">
        <v>308</v>
      </c>
      <c r="AT391" s="73" t="s">
        <v>209</v>
      </c>
      <c r="AU391" s="73" t="s">
        <v>78</v>
      </c>
      <c r="AY391" s="6" t="s">
        <v>122</v>
      </c>
      <c r="BE391" s="124">
        <f>IF($N$391="základní",$J$391,0)</f>
        <v>0</v>
      </c>
      <c r="BF391" s="124">
        <f>IF($N$391="snížená",$J$391,0)</f>
        <v>0</v>
      </c>
      <c r="BG391" s="124">
        <f>IF($N$391="zákl. přenesená",$J$391,0)</f>
        <v>0</v>
      </c>
      <c r="BH391" s="124">
        <f>IF($N$391="sníž. přenesená",$J$391,0)</f>
        <v>0</v>
      </c>
      <c r="BI391" s="124">
        <f>IF($N$391="nulová",$J$391,0)</f>
        <v>0</v>
      </c>
      <c r="BJ391" s="73" t="s">
        <v>20</v>
      </c>
      <c r="BK391" s="124">
        <f>ROUND($I$391*$H$391,2)</f>
        <v>0</v>
      </c>
      <c r="BL391" s="73" t="s">
        <v>227</v>
      </c>
      <c r="BM391" s="73" t="s">
        <v>519</v>
      </c>
    </row>
    <row r="392" spans="2:51" s="6" customFormat="1" ht="15.75" customHeight="1">
      <c r="B392" s="125"/>
      <c r="D392" s="126" t="s">
        <v>135</v>
      </c>
      <c r="E392" s="127"/>
      <c r="F392" s="127" t="s">
        <v>457</v>
      </c>
      <c r="H392" s="128"/>
      <c r="L392" s="125"/>
      <c r="M392" s="129"/>
      <c r="T392" s="130"/>
      <c r="AT392" s="128" t="s">
        <v>135</v>
      </c>
      <c r="AU392" s="128" t="s">
        <v>78</v>
      </c>
      <c r="AV392" s="128" t="s">
        <v>20</v>
      </c>
      <c r="AW392" s="128" t="s">
        <v>90</v>
      </c>
      <c r="AX392" s="128" t="s">
        <v>70</v>
      </c>
      <c r="AY392" s="128" t="s">
        <v>122</v>
      </c>
    </row>
    <row r="393" spans="2:51" s="6" customFormat="1" ht="15.75" customHeight="1">
      <c r="B393" s="131"/>
      <c r="D393" s="132" t="s">
        <v>135</v>
      </c>
      <c r="E393" s="133"/>
      <c r="F393" s="134" t="s">
        <v>520</v>
      </c>
      <c r="H393" s="135">
        <v>0.054</v>
      </c>
      <c r="L393" s="131"/>
      <c r="M393" s="136"/>
      <c r="T393" s="137"/>
      <c r="AT393" s="133" t="s">
        <v>135</v>
      </c>
      <c r="AU393" s="133" t="s">
        <v>78</v>
      </c>
      <c r="AV393" s="133" t="s">
        <v>78</v>
      </c>
      <c r="AW393" s="133" t="s">
        <v>90</v>
      </c>
      <c r="AX393" s="133" t="s">
        <v>70</v>
      </c>
      <c r="AY393" s="133" t="s">
        <v>122</v>
      </c>
    </row>
    <row r="394" spans="2:51" s="6" customFormat="1" ht="15.75" customHeight="1">
      <c r="B394" s="131"/>
      <c r="D394" s="132" t="s">
        <v>135</v>
      </c>
      <c r="E394" s="133"/>
      <c r="F394" s="134" t="s">
        <v>521</v>
      </c>
      <c r="H394" s="135">
        <v>0.427</v>
      </c>
      <c r="L394" s="131"/>
      <c r="M394" s="136"/>
      <c r="T394" s="137"/>
      <c r="AT394" s="133" t="s">
        <v>135</v>
      </c>
      <c r="AU394" s="133" t="s">
        <v>78</v>
      </c>
      <c r="AV394" s="133" t="s">
        <v>78</v>
      </c>
      <c r="AW394" s="133" t="s">
        <v>90</v>
      </c>
      <c r="AX394" s="133" t="s">
        <v>70</v>
      </c>
      <c r="AY394" s="133" t="s">
        <v>122</v>
      </c>
    </row>
    <row r="395" spans="2:51" s="6" customFormat="1" ht="15.75" customHeight="1">
      <c r="B395" s="131"/>
      <c r="D395" s="132" t="s">
        <v>135</v>
      </c>
      <c r="E395" s="133"/>
      <c r="F395" s="134" t="s">
        <v>522</v>
      </c>
      <c r="H395" s="135">
        <v>0.272</v>
      </c>
      <c r="L395" s="131"/>
      <c r="M395" s="136"/>
      <c r="T395" s="137"/>
      <c r="AT395" s="133" t="s">
        <v>135</v>
      </c>
      <c r="AU395" s="133" t="s">
        <v>78</v>
      </c>
      <c r="AV395" s="133" t="s">
        <v>78</v>
      </c>
      <c r="AW395" s="133" t="s">
        <v>90</v>
      </c>
      <c r="AX395" s="133" t="s">
        <v>70</v>
      </c>
      <c r="AY395" s="133" t="s">
        <v>122</v>
      </c>
    </row>
    <row r="396" spans="2:51" s="6" customFormat="1" ht="15.75" customHeight="1">
      <c r="B396" s="131"/>
      <c r="D396" s="132" t="s">
        <v>135</v>
      </c>
      <c r="E396" s="133"/>
      <c r="F396" s="134" t="s">
        <v>523</v>
      </c>
      <c r="H396" s="135">
        <v>0.348</v>
      </c>
      <c r="L396" s="131"/>
      <c r="M396" s="136"/>
      <c r="T396" s="137"/>
      <c r="AT396" s="133" t="s">
        <v>135</v>
      </c>
      <c r="AU396" s="133" t="s">
        <v>78</v>
      </c>
      <c r="AV396" s="133" t="s">
        <v>78</v>
      </c>
      <c r="AW396" s="133" t="s">
        <v>90</v>
      </c>
      <c r="AX396" s="133" t="s">
        <v>70</v>
      </c>
      <c r="AY396" s="133" t="s">
        <v>122</v>
      </c>
    </row>
    <row r="397" spans="2:51" s="6" customFormat="1" ht="15.75" customHeight="1">
      <c r="B397" s="138"/>
      <c r="D397" s="132" t="s">
        <v>135</v>
      </c>
      <c r="E397" s="139"/>
      <c r="F397" s="140" t="s">
        <v>143</v>
      </c>
      <c r="H397" s="141">
        <v>1.101</v>
      </c>
      <c r="L397" s="138"/>
      <c r="M397" s="142"/>
      <c r="T397" s="143"/>
      <c r="AT397" s="139" t="s">
        <v>135</v>
      </c>
      <c r="AU397" s="139" t="s">
        <v>78</v>
      </c>
      <c r="AV397" s="139" t="s">
        <v>138</v>
      </c>
      <c r="AW397" s="139" t="s">
        <v>90</v>
      </c>
      <c r="AX397" s="139" t="s">
        <v>20</v>
      </c>
      <c r="AY397" s="139" t="s">
        <v>122</v>
      </c>
    </row>
    <row r="398" spans="2:65" s="6" customFormat="1" ht="15.75" customHeight="1">
      <c r="B398" s="19"/>
      <c r="C398" s="114" t="s">
        <v>524</v>
      </c>
      <c r="D398" s="114" t="s">
        <v>124</v>
      </c>
      <c r="E398" s="115" t="s">
        <v>525</v>
      </c>
      <c r="F398" s="116" t="s">
        <v>526</v>
      </c>
      <c r="G398" s="117" t="s">
        <v>240</v>
      </c>
      <c r="H398" s="118">
        <v>13.31</v>
      </c>
      <c r="I398" s="119"/>
      <c r="J398" s="119">
        <f>ROUND($I$398*$H$398,2)</f>
        <v>0</v>
      </c>
      <c r="K398" s="116" t="s">
        <v>133</v>
      </c>
      <c r="L398" s="19"/>
      <c r="M398" s="120"/>
      <c r="N398" s="121" t="s">
        <v>41</v>
      </c>
      <c r="Q398" s="122">
        <v>0</v>
      </c>
      <c r="R398" s="122">
        <f>$Q$398*$H$398</f>
        <v>0</v>
      </c>
      <c r="S398" s="122">
        <v>0</v>
      </c>
      <c r="T398" s="123">
        <f>$S$398*$H$398</f>
        <v>0</v>
      </c>
      <c r="AR398" s="73" t="s">
        <v>227</v>
      </c>
      <c r="AT398" s="73" t="s">
        <v>124</v>
      </c>
      <c r="AU398" s="73" t="s">
        <v>78</v>
      </c>
      <c r="AY398" s="6" t="s">
        <v>122</v>
      </c>
      <c r="BE398" s="124">
        <f>IF($N$398="základní",$J$398,0)</f>
        <v>0</v>
      </c>
      <c r="BF398" s="124">
        <f>IF($N$398="snížená",$J$398,0)</f>
        <v>0</v>
      </c>
      <c r="BG398" s="124">
        <f>IF($N$398="zákl. přenesená",$J$398,0)</f>
        <v>0</v>
      </c>
      <c r="BH398" s="124">
        <f>IF($N$398="sníž. přenesená",$J$398,0)</f>
        <v>0</v>
      </c>
      <c r="BI398" s="124">
        <f>IF($N$398="nulová",$J$398,0)</f>
        <v>0</v>
      </c>
      <c r="BJ398" s="73" t="s">
        <v>20</v>
      </c>
      <c r="BK398" s="124">
        <f>ROUND($I$398*$H$398,2)</f>
        <v>0</v>
      </c>
      <c r="BL398" s="73" t="s">
        <v>227</v>
      </c>
      <c r="BM398" s="73" t="s">
        <v>527</v>
      </c>
    </row>
    <row r="399" spans="2:51" s="6" customFormat="1" ht="15.75" customHeight="1">
      <c r="B399" s="125"/>
      <c r="D399" s="126" t="s">
        <v>135</v>
      </c>
      <c r="E399" s="127"/>
      <c r="F399" s="127" t="s">
        <v>457</v>
      </c>
      <c r="H399" s="128"/>
      <c r="L399" s="125"/>
      <c r="M399" s="129"/>
      <c r="T399" s="130"/>
      <c r="AT399" s="128" t="s">
        <v>135</v>
      </c>
      <c r="AU399" s="128" t="s">
        <v>78</v>
      </c>
      <c r="AV399" s="128" t="s">
        <v>20</v>
      </c>
      <c r="AW399" s="128" t="s">
        <v>90</v>
      </c>
      <c r="AX399" s="128" t="s">
        <v>70</v>
      </c>
      <c r="AY399" s="128" t="s">
        <v>122</v>
      </c>
    </row>
    <row r="400" spans="2:51" s="6" customFormat="1" ht="15.75" customHeight="1">
      <c r="B400" s="131"/>
      <c r="D400" s="132" t="s">
        <v>135</v>
      </c>
      <c r="E400" s="133"/>
      <c r="F400" s="134" t="s">
        <v>458</v>
      </c>
      <c r="H400" s="135">
        <v>13.31</v>
      </c>
      <c r="L400" s="131"/>
      <c r="M400" s="136"/>
      <c r="T400" s="137"/>
      <c r="AT400" s="133" t="s">
        <v>135</v>
      </c>
      <c r="AU400" s="133" t="s">
        <v>78</v>
      </c>
      <c r="AV400" s="133" t="s">
        <v>78</v>
      </c>
      <c r="AW400" s="133" t="s">
        <v>90</v>
      </c>
      <c r="AX400" s="133" t="s">
        <v>20</v>
      </c>
      <c r="AY400" s="133" t="s">
        <v>122</v>
      </c>
    </row>
    <row r="401" spans="2:65" s="6" customFormat="1" ht="15.75" customHeight="1">
      <c r="B401" s="19"/>
      <c r="C401" s="150" t="s">
        <v>528</v>
      </c>
      <c r="D401" s="150" t="s">
        <v>209</v>
      </c>
      <c r="E401" s="151" t="s">
        <v>495</v>
      </c>
      <c r="F401" s="152" t="s">
        <v>496</v>
      </c>
      <c r="G401" s="153" t="s">
        <v>240</v>
      </c>
      <c r="H401" s="154">
        <v>15.972</v>
      </c>
      <c r="I401" s="155"/>
      <c r="J401" s="155">
        <f>ROUND($I$401*$H$401,2)</f>
        <v>0</v>
      </c>
      <c r="K401" s="152" t="s">
        <v>133</v>
      </c>
      <c r="L401" s="156"/>
      <c r="M401" s="152"/>
      <c r="N401" s="157" t="s">
        <v>41</v>
      </c>
      <c r="Q401" s="122">
        <v>0.00931</v>
      </c>
      <c r="R401" s="122">
        <f>$Q$401*$H$401</f>
        <v>0.14869932</v>
      </c>
      <c r="S401" s="122">
        <v>0</v>
      </c>
      <c r="T401" s="123">
        <f>$S$401*$H$401</f>
        <v>0</v>
      </c>
      <c r="AR401" s="73" t="s">
        <v>308</v>
      </c>
      <c r="AT401" s="73" t="s">
        <v>209</v>
      </c>
      <c r="AU401" s="73" t="s">
        <v>78</v>
      </c>
      <c r="AY401" s="6" t="s">
        <v>122</v>
      </c>
      <c r="BE401" s="124">
        <f>IF($N$401="základní",$J$401,0)</f>
        <v>0</v>
      </c>
      <c r="BF401" s="124">
        <f>IF($N$401="snížená",$J$401,0)</f>
        <v>0</v>
      </c>
      <c r="BG401" s="124">
        <f>IF($N$401="zákl. přenesená",$J$401,0)</f>
        <v>0</v>
      </c>
      <c r="BH401" s="124">
        <f>IF($N$401="sníž. přenesená",$J$401,0)</f>
        <v>0</v>
      </c>
      <c r="BI401" s="124">
        <f>IF($N$401="nulová",$J$401,0)</f>
        <v>0</v>
      </c>
      <c r="BJ401" s="73" t="s">
        <v>20</v>
      </c>
      <c r="BK401" s="124">
        <f>ROUND($I$401*$H$401,2)</f>
        <v>0</v>
      </c>
      <c r="BL401" s="73" t="s">
        <v>227</v>
      </c>
      <c r="BM401" s="73" t="s">
        <v>529</v>
      </c>
    </row>
    <row r="402" spans="2:51" s="6" customFormat="1" ht="15.75" customHeight="1">
      <c r="B402" s="131"/>
      <c r="D402" s="126" t="s">
        <v>135</v>
      </c>
      <c r="E402" s="134"/>
      <c r="F402" s="134" t="s">
        <v>530</v>
      </c>
      <c r="H402" s="135">
        <v>15.972</v>
      </c>
      <c r="L402" s="131"/>
      <c r="M402" s="136"/>
      <c r="T402" s="137"/>
      <c r="AT402" s="133" t="s">
        <v>135</v>
      </c>
      <c r="AU402" s="133" t="s">
        <v>78</v>
      </c>
      <c r="AV402" s="133" t="s">
        <v>78</v>
      </c>
      <c r="AW402" s="133" t="s">
        <v>90</v>
      </c>
      <c r="AX402" s="133" t="s">
        <v>20</v>
      </c>
      <c r="AY402" s="133" t="s">
        <v>122</v>
      </c>
    </row>
    <row r="403" spans="2:65" s="6" customFormat="1" ht="15.75" customHeight="1">
      <c r="B403" s="19"/>
      <c r="C403" s="114" t="s">
        <v>531</v>
      </c>
      <c r="D403" s="114" t="s">
        <v>124</v>
      </c>
      <c r="E403" s="115" t="s">
        <v>532</v>
      </c>
      <c r="F403" s="116" t="s">
        <v>533</v>
      </c>
      <c r="G403" s="117" t="s">
        <v>132</v>
      </c>
      <c r="H403" s="118">
        <v>1.542</v>
      </c>
      <c r="I403" s="119"/>
      <c r="J403" s="119">
        <f>ROUND($I$403*$H$403,2)</f>
        <v>0</v>
      </c>
      <c r="K403" s="116" t="s">
        <v>793</v>
      </c>
      <c r="L403" s="19"/>
      <c r="M403" s="120"/>
      <c r="N403" s="121" t="s">
        <v>41</v>
      </c>
      <c r="Q403" s="122">
        <v>0.021914471</v>
      </c>
      <c r="R403" s="122">
        <f>$Q$403*$H$403</f>
        <v>0.033792114282000005</v>
      </c>
      <c r="S403" s="122">
        <v>0</v>
      </c>
      <c r="T403" s="123">
        <f>$S$403*$H$403</f>
        <v>0</v>
      </c>
      <c r="AR403" s="73" t="s">
        <v>227</v>
      </c>
      <c r="AT403" s="73" t="s">
        <v>124</v>
      </c>
      <c r="AU403" s="73" t="s">
        <v>78</v>
      </c>
      <c r="AY403" s="6" t="s">
        <v>122</v>
      </c>
      <c r="BE403" s="124">
        <f>IF($N$403="základní",$J$403,0)</f>
        <v>0</v>
      </c>
      <c r="BF403" s="124">
        <f>IF($N$403="snížená",$J$403,0)</f>
        <v>0</v>
      </c>
      <c r="BG403" s="124">
        <f>IF($N$403="zákl. přenesená",$J$403,0)</f>
        <v>0</v>
      </c>
      <c r="BH403" s="124">
        <f>IF($N$403="sníž. přenesená",$J$403,0)</f>
        <v>0</v>
      </c>
      <c r="BI403" s="124">
        <f>IF($N$403="nulová",$J$403,0)</f>
        <v>0</v>
      </c>
      <c r="BJ403" s="73" t="s">
        <v>20</v>
      </c>
      <c r="BK403" s="124">
        <f>ROUND($I$403*$H$403,2)</f>
        <v>0</v>
      </c>
      <c r="BL403" s="73" t="s">
        <v>227</v>
      </c>
      <c r="BM403" s="73" t="s">
        <v>534</v>
      </c>
    </row>
    <row r="404" spans="2:51" s="6" customFormat="1" ht="15.75" customHeight="1">
      <c r="B404" s="131"/>
      <c r="D404" s="126" t="s">
        <v>135</v>
      </c>
      <c r="E404" s="134"/>
      <c r="F404" s="134" t="s">
        <v>535</v>
      </c>
      <c r="H404" s="135">
        <v>0.138</v>
      </c>
      <c r="L404" s="131"/>
      <c r="M404" s="136"/>
      <c r="T404" s="137"/>
      <c r="AT404" s="133" t="s">
        <v>135</v>
      </c>
      <c r="AU404" s="133" t="s">
        <v>78</v>
      </c>
      <c r="AV404" s="133" t="s">
        <v>78</v>
      </c>
      <c r="AW404" s="133" t="s">
        <v>90</v>
      </c>
      <c r="AX404" s="133" t="s">
        <v>70</v>
      </c>
      <c r="AY404" s="133" t="s">
        <v>122</v>
      </c>
    </row>
    <row r="405" spans="2:51" s="6" customFormat="1" ht="15.75" customHeight="1">
      <c r="B405" s="131"/>
      <c r="D405" s="132" t="s">
        <v>135</v>
      </c>
      <c r="E405" s="133"/>
      <c r="F405" s="134" t="s">
        <v>536</v>
      </c>
      <c r="H405" s="135">
        <v>1.404</v>
      </c>
      <c r="L405" s="131"/>
      <c r="M405" s="136"/>
      <c r="T405" s="137"/>
      <c r="AT405" s="133" t="s">
        <v>135</v>
      </c>
      <c r="AU405" s="133" t="s">
        <v>78</v>
      </c>
      <c r="AV405" s="133" t="s">
        <v>78</v>
      </c>
      <c r="AW405" s="133" t="s">
        <v>90</v>
      </c>
      <c r="AX405" s="133" t="s">
        <v>70</v>
      </c>
      <c r="AY405" s="133" t="s">
        <v>122</v>
      </c>
    </row>
    <row r="406" spans="2:51" s="6" customFormat="1" ht="15.75" customHeight="1">
      <c r="B406" s="138"/>
      <c r="D406" s="132" t="s">
        <v>135</v>
      </c>
      <c r="E406" s="139"/>
      <c r="F406" s="140" t="s">
        <v>143</v>
      </c>
      <c r="H406" s="141">
        <v>1.542</v>
      </c>
      <c r="L406" s="138"/>
      <c r="M406" s="142"/>
      <c r="T406" s="143"/>
      <c r="AT406" s="139" t="s">
        <v>135</v>
      </c>
      <c r="AU406" s="139" t="s">
        <v>78</v>
      </c>
      <c r="AV406" s="139" t="s">
        <v>138</v>
      </c>
      <c r="AW406" s="139" t="s">
        <v>90</v>
      </c>
      <c r="AX406" s="139" t="s">
        <v>20</v>
      </c>
      <c r="AY406" s="139" t="s">
        <v>122</v>
      </c>
    </row>
    <row r="407" spans="2:65" s="6" customFormat="1" ht="15.75" customHeight="1">
      <c r="B407" s="19"/>
      <c r="C407" s="114" t="s">
        <v>537</v>
      </c>
      <c r="D407" s="114" t="s">
        <v>124</v>
      </c>
      <c r="E407" s="115" t="s">
        <v>538</v>
      </c>
      <c r="F407" s="116" t="s">
        <v>539</v>
      </c>
      <c r="G407" s="117" t="s">
        <v>474</v>
      </c>
      <c r="H407" s="118">
        <v>1</v>
      </c>
      <c r="I407" s="119"/>
      <c r="J407" s="119">
        <f>ROUND($I$407*$H$407,2)</f>
        <v>0</v>
      </c>
      <c r="K407" s="116" t="s">
        <v>793</v>
      </c>
      <c r="L407" s="19"/>
      <c r="M407" s="120"/>
      <c r="N407" s="121" t="s">
        <v>41</v>
      </c>
      <c r="Q407" s="122">
        <v>0</v>
      </c>
      <c r="R407" s="122">
        <f>$Q$407*$H$407</f>
        <v>0</v>
      </c>
      <c r="S407" s="122">
        <v>0</v>
      </c>
      <c r="T407" s="123">
        <f>$S$407*$H$407</f>
        <v>0</v>
      </c>
      <c r="AR407" s="73" t="s">
        <v>227</v>
      </c>
      <c r="AT407" s="73" t="s">
        <v>124</v>
      </c>
      <c r="AU407" s="73" t="s">
        <v>78</v>
      </c>
      <c r="AY407" s="6" t="s">
        <v>122</v>
      </c>
      <c r="BE407" s="124">
        <f>IF($N$407="základní",$J$407,0)</f>
        <v>0</v>
      </c>
      <c r="BF407" s="124">
        <f>IF($N$407="snížená",$J$407,0)</f>
        <v>0</v>
      </c>
      <c r="BG407" s="124">
        <f>IF($N$407="zákl. přenesená",$J$407,0)</f>
        <v>0</v>
      </c>
      <c r="BH407" s="124">
        <f>IF($N$407="sníž. přenesená",$J$407,0)</f>
        <v>0</v>
      </c>
      <c r="BI407" s="124">
        <f>IF($N$407="nulová",$J$407,0)</f>
        <v>0</v>
      </c>
      <c r="BJ407" s="73" t="s">
        <v>20</v>
      </c>
      <c r="BK407" s="124">
        <f>ROUND($I$407*$H$407,2)</f>
        <v>0</v>
      </c>
      <c r="BL407" s="73" t="s">
        <v>227</v>
      </c>
      <c r="BM407" s="73" t="s">
        <v>540</v>
      </c>
    </row>
    <row r="408" spans="2:63" s="103" customFormat="1" ht="30.75" customHeight="1">
      <c r="B408" s="104"/>
      <c r="D408" s="105" t="s">
        <v>69</v>
      </c>
      <c r="E408" s="112" t="s">
        <v>541</v>
      </c>
      <c r="F408" s="112" t="s">
        <v>542</v>
      </c>
      <c r="J408" s="113">
        <f>$BK$408</f>
        <v>0</v>
      </c>
      <c r="L408" s="104"/>
      <c r="M408" s="108"/>
      <c r="P408" s="109">
        <f>SUM($P$409:$P$415)</f>
        <v>0</v>
      </c>
      <c r="R408" s="109">
        <f>SUM($R$409:$R$415)</f>
        <v>0.004956599999999999</v>
      </c>
      <c r="T408" s="110">
        <f>SUM($T$409:$T$415)</f>
        <v>0</v>
      </c>
      <c r="AR408" s="105" t="s">
        <v>78</v>
      </c>
      <c r="AT408" s="105" t="s">
        <v>69</v>
      </c>
      <c r="AU408" s="105" t="s">
        <v>20</v>
      </c>
      <c r="AY408" s="105" t="s">
        <v>122</v>
      </c>
      <c r="BK408" s="111">
        <f>SUM($BK$409:$BK$415)</f>
        <v>0</v>
      </c>
    </row>
    <row r="409" spans="2:65" s="6" customFormat="1" ht="15.75" customHeight="1">
      <c r="B409" s="19"/>
      <c r="C409" s="117" t="s">
        <v>543</v>
      </c>
      <c r="D409" s="117" t="s">
        <v>124</v>
      </c>
      <c r="E409" s="115" t="s">
        <v>544</v>
      </c>
      <c r="F409" s="116" t="s">
        <v>545</v>
      </c>
      <c r="G409" s="117" t="s">
        <v>354</v>
      </c>
      <c r="H409" s="118">
        <v>5.08</v>
      </c>
      <c r="I409" s="119"/>
      <c r="J409" s="119">
        <f>ROUND($I$409*$H$409,2)</f>
        <v>0</v>
      </c>
      <c r="K409" s="116" t="s">
        <v>133</v>
      </c>
      <c r="L409" s="19"/>
      <c r="M409" s="120"/>
      <c r="N409" s="121" t="s">
        <v>41</v>
      </c>
      <c r="Q409" s="122">
        <v>0.00039</v>
      </c>
      <c r="R409" s="122">
        <f>$Q$409*$H$409</f>
        <v>0.0019812</v>
      </c>
      <c r="S409" s="122">
        <v>0</v>
      </c>
      <c r="T409" s="123">
        <f>$S$409*$H$409</f>
        <v>0</v>
      </c>
      <c r="AR409" s="73" t="s">
        <v>227</v>
      </c>
      <c r="AT409" s="73" t="s">
        <v>124</v>
      </c>
      <c r="AU409" s="73" t="s">
        <v>78</v>
      </c>
      <c r="AY409" s="73" t="s">
        <v>122</v>
      </c>
      <c r="BE409" s="124">
        <f>IF($N$409="základní",$J$409,0)</f>
        <v>0</v>
      </c>
      <c r="BF409" s="124">
        <f>IF($N$409="snížená",$J$409,0)</f>
        <v>0</v>
      </c>
      <c r="BG409" s="124">
        <f>IF($N$409="zákl. přenesená",$J$409,0)</f>
        <v>0</v>
      </c>
      <c r="BH409" s="124">
        <f>IF($N$409="sníž. přenesená",$J$409,0)</f>
        <v>0</v>
      </c>
      <c r="BI409" s="124">
        <f>IF($N$409="nulová",$J$409,0)</f>
        <v>0</v>
      </c>
      <c r="BJ409" s="73" t="s">
        <v>20</v>
      </c>
      <c r="BK409" s="124">
        <f>ROUND($I$409*$H$409,2)</f>
        <v>0</v>
      </c>
      <c r="BL409" s="73" t="s">
        <v>227</v>
      </c>
      <c r="BM409" s="73" t="s">
        <v>546</v>
      </c>
    </row>
    <row r="410" spans="2:51" s="6" customFormat="1" ht="15.75" customHeight="1">
      <c r="B410" s="125"/>
      <c r="D410" s="126" t="s">
        <v>135</v>
      </c>
      <c r="E410" s="127"/>
      <c r="F410" s="127" t="s">
        <v>457</v>
      </c>
      <c r="H410" s="128"/>
      <c r="L410" s="125"/>
      <c r="M410" s="129"/>
      <c r="T410" s="130"/>
      <c r="AT410" s="128" t="s">
        <v>135</v>
      </c>
      <c r="AU410" s="128" t="s">
        <v>78</v>
      </c>
      <c r="AV410" s="128" t="s">
        <v>20</v>
      </c>
      <c r="AW410" s="128" t="s">
        <v>90</v>
      </c>
      <c r="AX410" s="128" t="s">
        <v>70</v>
      </c>
      <c r="AY410" s="128" t="s">
        <v>122</v>
      </c>
    </row>
    <row r="411" spans="2:51" s="6" customFormat="1" ht="15.75" customHeight="1">
      <c r="B411" s="131"/>
      <c r="D411" s="132" t="s">
        <v>135</v>
      </c>
      <c r="E411" s="133"/>
      <c r="F411" s="134" t="s">
        <v>547</v>
      </c>
      <c r="H411" s="135">
        <v>5.08</v>
      </c>
      <c r="L411" s="131"/>
      <c r="M411" s="136"/>
      <c r="T411" s="137"/>
      <c r="AT411" s="133" t="s">
        <v>135</v>
      </c>
      <c r="AU411" s="133" t="s">
        <v>78</v>
      </c>
      <c r="AV411" s="133" t="s">
        <v>78</v>
      </c>
      <c r="AW411" s="133" t="s">
        <v>90</v>
      </c>
      <c r="AX411" s="133" t="s">
        <v>20</v>
      </c>
      <c r="AY411" s="133" t="s">
        <v>122</v>
      </c>
    </row>
    <row r="412" spans="2:65" s="6" customFormat="1" ht="15.75" customHeight="1">
      <c r="B412" s="19"/>
      <c r="C412" s="114" t="s">
        <v>548</v>
      </c>
      <c r="D412" s="114" t="s">
        <v>124</v>
      </c>
      <c r="E412" s="115" t="s">
        <v>549</v>
      </c>
      <c r="F412" s="116" t="s">
        <v>550</v>
      </c>
      <c r="G412" s="117" t="s">
        <v>354</v>
      </c>
      <c r="H412" s="118">
        <v>5.22</v>
      </c>
      <c r="I412" s="119"/>
      <c r="J412" s="119">
        <f>ROUND($I$412*$H$412,2)</f>
        <v>0</v>
      </c>
      <c r="K412" s="116" t="s">
        <v>133</v>
      </c>
      <c r="L412" s="19"/>
      <c r="M412" s="120"/>
      <c r="N412" s="121" t="s">
        <v>41</v>
      </c>
      <c r="Q412" s="122">
        <v>0.00057</v>
      </c>
      <c r="R412" s="122">
        <f>$Q$412*$H$412</f>
        <v>0.0029753999999999996</v>
      </c>
      <c r="S412" s="122">
        <v>0</v>
      </c>
      <c r="T412" s="123">
        <f>$S$412*$H$412</f>
        <v>0</v>
      </c>
      <c r="AR412" s="73" t="s">
        <v>227</v>
      </c>
      <c r="AT412" s="73" t="s">
        <v>124</v>
      </c>
      <c r="AU412" s="73" t="s">
        <v>78</v>
      </c>
      <c r="AY412" s="6" t="s">
        <v>122</v>
      </c>
      <c r="BE412" s="124">
        <f>IF($N$412="základní",$J$412,0)</f>
        <v>0</v>
      </c>
      <c r="BF412" s="124">
        <f>IF($N$412="snížená",$J$412,0)</f>
        <v>0</v>
      </c>
      <c r="BG412" s="124">
        <f>IF($N$412="zákl. přenesená",$J$412,0)</f>
        <v>0</v>
      </c>
      <c r="BH412" s="124">
        <f>IF($N$412="sníž. přenesená",$J$412,0)</f>
        <v>0</v>
      </c>
      <c r="BI412" s="124">
        <f>IF($N$412="nulová",$J$412,0)</f>
        <v>0</v>
      </c>
      <c r="BJ412" s="73" t="s">
        <v>20</v>
      </c>
      <c r="BK412" s="124">
        <f>ROUND($I$412*$H$412,2)</f>
        <v>0</v>
      </c>
      <c r="BL412" s="73" t="s">
        <v>227</v>
      </c>
      <c r="BM412" s="73" t="s">
        <v>551</v>
      </c>
    </row>
    <row r="413" spans="2:51" s="6" customFormat="1" ht="15.75" customHeight="1">
      <c r="B413" s="125"/>
      <c r="D413" s="126" t="s">
        <v>135</v>
      </c>
      <c r="E413" s="127"/>
      <c r="F413" s="127" t="s">
        <v>457</v>
      </c>
      <c r="H413" s="128"/>
      <c r="L413" s="125"/>
      <c r="M413" s="129"/>
      <c r="T413" s="130"/>
      <c r="AT413" s="128" t="s">
        <v>135</v>
      </c>
      <c r="AU413" s="128" t="s">
        <v>78</v>
      </c>
      <c r="AV413" s="128" t="s">
        <v>20</v>
      </c>
      <c r="AW413" s="128" t="s">
        <v>90</v>
      </c>
      <c r="AX413" s="128" t="s">
        <v>70</v>
      </c>
      <c r="AY413" s="128" t="s">
        <v>122</v>
      </c>
    </row>
    <row r="414" spans="2:51" s="6" customFormat="1" ht="15.75" customHeight="1">
      <c r="B414" s="131"/>
      <c r="D414" s="132" t="s">
        <v>135</v>
      </c>
      <c r="E414" s="133"/>
      <c r="F414" s="134" t="s">
        <v>552</v>
      </c>
      <c r="H414" s="135">
        <v>5.22</v>
      </c>
      <c r="L414" s="131"/>
      <c r="M414" s="136"/>
      <c r="T414" s="137"/>
      <c r="AT414" s="133" t="s">
        <v>135</v>
      </c>
      <c r="AU414" s="133" t="s">
        <v>78</v>
      </c>
      <c r="AV414" s="133" t="s">
        <v>78</v>
      </c>
      <c r="AW414" s="133" t="s">
        <v>90</v>
      </c>
      <c r="AX414" s="133" t="s">
        <v>20</v>
      </c>
      <c r="AY414" s="133" t="s">
        <v>122</v>
      </c>
    </row>
    <row r="415" spans="2:65" s="6" customFormat="1" ht="15.75" customHeight="1">
      <c r="B415" s="19"/>
      <c r="C415" s="114" t="s">
        <v>553</v>
      </c>
      <c r="D415" s="114" t="s">
        <v>124</v>
      </c>
      <c r="E415" s="115" t="s">
        <v>554</v>
      </c>
      <c r="F415" s="116" t="s">
        <v>555</v>
      </c>
      <c r="G415" s="117" t="s">
        <v>474</v>
      </c>
      <c r="H415" s="118">
        <v>1</v>
      </c>
      <c r="I415" s="119"/>
      <c r="J415" s="119">
        <f>ROUND($I$415*$H$415,2)</f>
        <v>0</v>
      </c>
      <c r="K415" s="116" t="s">
        <v>793</v>
      </c>
      <c r="L415" s="19"/>
      <c r="M415" s="120"/>
      <c r="N415" s="121" t="s">
        <v>41</v>
      </c>
      <c r="Q415" s="122">
        <v>0</v>
      </c>
      <c r="R415" s="122">
        <f>$Q$415*$H$415</f>
        <v>0</v>
      </c>
      <c r="S415" s="122">
        <v>0</v>
      </c>
      <c r="T415" s="123">
        <f>$S$415*$H$415</f>
        <v>0</v>
      </c>
      <c r="AR415" s="73" t="s">
        <v>227</v>
      </c>
      <c r="AT415" s="73" t="s">
        <v>124</v>
      </c>
      <c r="AU415" s="73" t="s">
        <v>78</v>
      </c>
      <c r="AY415" s="6" t="s">
        <v>122</v>
      </c>
      <c r="BE415" s="124">
        <f>IF($N$415="základní",$J$415,0)</f>
        <v>0</v>
      </c>
      <c r="BF415" s="124">
        <f>IF($N$415="snížená",$J$415,0)</f>
        <v>0</v>
      </c>
      <c r="BG415" s="124">
        <f>IF($N$415="zákl. přenesená",$J$415,0)</f>
        <v>0</v>
      </c>
      <c r="BH415" s="124">
        <f>IF($N$415="sníž. přenesená",$J$415,0)</f>
        <v>0</v>
      </c>
      <c r="BI415" s="124">
        <f>IF($N$415="nulová",$J$415,0)</f>
        <v>0</v>
      </c>
      <c r="BJ415" s="73" t="s">
        <v>20</v>
      </c>
      <c r="BK415" s="124">
        <f>ROUND($I$415*$H$415,2)</f>
        <v>0</v>
      </c>
      <c r="BL415" s="73" t="s">
        <v>227</v>
      </c>
      <c r="BM415" s="73" t="s">
        <v>556</v>
      </c>
    </row>
    <row r="416" spans="2:63" s="103" customFormat="1" ht="30.75" customHeight="1">
      <c r="B416" s="104"/>
      <c r="D416" s="105" t="s">
        <v>69</v>
      </c>
      <c r="E416" s="112" t="s">
        <v>557</v>
      </c>
      <c r="F416" s="112" t="s">
        <v>558</v>
      </c>
      <c r="J416" s="113">
        <f>$BK$416</f>
        <v>0</v>
      </c>
      <c r="L416" s="104"/>
      <c r="M416" s="108"/>
      <c r="P416" s="109">
        <f>SUM($P$417:$P$430)</f>
        <v>0</v>
      </c>
      <c r="R416" s="109">
        <f>SUM($R$417:$R$430)</f>
        <v>0</v>
      </c>
      <c r="T416" s="110">
        <f>SUM($T$417:$T$430)</f>
        <v>0</v>
      </c>
      <c r="AR416" s="105" t="s">
        <v>78</v>
      </c>
      <c r="AT416" s="105" t="s">
        <v>69</v>
      </c>
      <c r="AU416" s="105" t="s">
        <v>20</v>
      </c>
      <c r="AY416" s="105" t="s">
        <v>122</v>
      </c>
      <c r="BK416" s="111">
        <f>SUM($BK$417:$BK$430)</f>
        <v>0</v>
      </c>
    </row>
    <row r="417" spans="2:65" s="6" customFormat="1" ht="27" customHeight="1">
      <c r="B417" s="19"/>
      <c r="C417" s="114">
        <v>78</v>
      </c>
      <c r="D417" s="114" t="s">
        <v>124</v>
      </c>
      <c r="E417" s="115" t="s">
        <v>561</v>
      </c>
      <c r="F417" s="116" t="s">
        <v>562</v>
      </c>
      <c r="G417" s="117" t="s">
        <v>354</v>
      </c>
      <c r="H417" s="118">
        <v>262.08</v>
      </c>
      <c r="I417" s="119"/>
      <c r="J417" s="119">
        <f>ROUND($I$417*$H$417,2)</f>
        <v>0</v>
      </c>
      <c r="K417" s="116" t="s">
        <v>793</v>
      </c>
      <c r="L417" s="19"/>
      <c r="M417" s="120"/>
      <c r="N417" s="121" t="s">
        <v>41</v>
      </c>
      <c r="Q417" s="122">
        <v>0</v>
      </c>
      <c r="R417" s="122">
        <f>$Q$417*$H$417</f>
        <v>0</v>
      </c>
      <c r="S417" s="122">
        <v>0</v>
      </c>
      <c r="T417" s="123">
        <f>$S$417*$H$417</f>
        <v>0</v>
      </c>
      <c r="AR417" s="73" t="s">
        <v>227</v>
      </c>
      <c r="AT417" s="73" t="s">
        <v>124</v>
      </c>
      <c r="AU417" s="73" t="s">
        <v>78</v>
      </c>
      <c r="AY417" s="6" t="s">
        <v>122</v>
      </c>
      <c r="BE417" s="124">
        <f>IF($N$417="základní",$J$417,0)</f>
        <v>0</v>
      </c>
      <c r="BF417" s="124">
        <f>IF($N$417="snížená",$J$417,0)</f>
        <v>0</v>
      </c>
      <c r="BG417" s="124">
        <f>IF($N$417="zákl. přenesená",$J$417,0)</f>
        <v>0</v>
      </c>
      <c r="BH417" s="124">
        <f>IF($N$417="sníž. přenesená",$J$417,0)</f>
        <v>0</v>
      </c>
      <c r="BI417" s="124">
        <f>IF($N$417="nulová",$J$417,0)</f>
        <v>0</v>
      </c>
      <c r="BJ417" s="73" t="s">
        <v>20</v>
      </c>
      <c r="BK417" s="124">
        <f>ROUND($I$417*$H$417,2)</f>
        <v>0</v>
      </c>
      <c r="BL417" s="73" t="s">
        <v>227</v>
      </c>
      <c r="BM417" s="73" t="s">
        <v>563</v>
      </c>
    </row>
    <row r="418" spans="2:51" s="6" customFormat="1" ht="15.75" customHeight="1">
      <c r="B418" s="125"/>
      <c r="D418" s="126" t="s">
        <v>135</v>
      </c>
      <c r="E418" s="127"/>
      <c r="F418" s="127" t="s">
        <v>559</v>
      </c>
      <c r="H418" s="128"/>
      <c r="L418" s="125"/>
      <c r="M418" s="129"/>
      <c r="T418" s="130"/>
      <c r="AT418" s="128" t="s">
        <v>135</v>
      </c>
      <c r="AU418" s="128" t="s">
        <v>78</v>
      </c>
      <c r="AV418" s="128" t="s">
        <v>20</v>
      </c>
      <c r="AW418" s="128" t="s">
        <v>90</v>
      </c>
      <c r="AX418" s="128" t="s">
        <v>70</v>
      </c>
      <c r="AY418" s="128" t="s">
        <v>122</v>
      </c>
    </row>
    <row r="419" spans="2:51" s="6" customFormat="1" ht="15.75" customHeight="1">
      <c r="B419" s="131"/>
      <c r="D419" s="132" t="s">
        <v>135</v>
      </c>
      <c r="E419" s="133"/>
      <c r="F419" s="134" t="s">
        <v>564</v>
      </c>
      <c r="H419" s="135">
        <v>156.01</v>
      </c>
      <c r="L419" s="131"/>
      <c r="M419" s="136"/>
      <c r="T419" s="137"/>
      <c r="AT419" s="133" t="s">
        <v>135</v>
      </c>
      <c r="AU419" s="133" t="s">
        <v>78</v>
      </c>
      <c r="AV419" s="133" t="s">
        <v>78</v>
      </c>
      <c r="AW419" s="133" t="s">
        <v>90</v>
      </c>
      <c r="AX419" s="133" t="s">
        <v>20</v>
      </c>
      <c r="AY419" s="133" t="s">
        <v>122</v>
      </c>
    </row>
    <row r="420" spans="2:51" s="6" customFormat="1" ht="15.75" customHeight="1">
      <c r="B420" s="131"/>
      <c r="D420" s="132" t="s">
        <v>135</v>
      </c>
      <c r="E420" s="133"/>
      <c r="F420" s="134" t="s">
        <v>560</v>
      </c>
      <c r="H420" s="135">
        <v>106.07</v>
      </c>
      <c r="L420" s="131"/>
      <c r="M420" s="136"/>
      <c r="T420" s="137"/>
      <c r="AT420" s="133" t="s">
        <v>135</v>
      </c>
      <c r="AU420" s="133" t="s">
        <v>78</v>
      </c>
      <c r="AV420" s="133" t="s">
        <v>78</v>
      </c>
      <c r="AW420" s="133" t="s">
        <v>90</v>
      </c>
      <c r="AX420" s="133" t="s">
        <v>70</v>
      </c>
      <c r="AY420" s="133" t="s">
        <v>122</v>
      </c>
    </row>
    <row r="421" spans="2:51" s="6" customFormat="1" ht="15.75" customHeight="1">
      <c r="B421" s="144"/>
      <c r="D421" s="132" t="s">
        <v>135</v>
      </c>
      <c r="E421" s="145"/>
      <c r="F421" s="146" t="s">
        <v>174</v>
      </c>
      <c r="H421" s="147">
        <v>262.08</v>
      </c>
      <c r="L421" s="144"/>
      <c r="M421" s="148"/>
      <c r="T421" s="149"/>
      <c r="AT421" s="145" t="s">
        <v>135</v>
      </c>
      <c r="AU421" s="145" t="s">
        <v>78</v>
      </c>
      <c r="AV421" s="145" t="s">
        <v>128</v>
      </c>
      <c r="AW421" s="145" t="s">
        <v>90</v>
      </c>
      <c r="AX421" s="145" t="s">
        <v>70</v>
      </c>
      <c r="AY421" s="145" t="s">
        <v>122</v>
      </c>
    </row>
    <row r="422" spans="2:65" s="6" customFormat="1" ht="15.75" customHeight="1">
      <c r="B422" s="19"/>
      <c r="C422" s="114">
        <v>79</v>
      </c>
      <c r="D422" s="114" t="s">
        <v>124</v>
      </c>
      <c r="E422" s="115" t="s">
        <v>565</v>
      </c>
      <c r="F422" s="116" t="s">
        <v>788</v>
      </c>
      <c r="G422" s="117" t="s">
        <v>364</v>
      </c>
      <c r="H422" s="118">
        <v>2</v>
      </c>
      <c r="I422" s="119"/>
      <c r="J422" s="119">
        <f>ROUND($I$422*$H$422,2)</f>
        <v>0</v>
      </c>
      <c r="K422" s="116" t="s">
        <v>793</v>
      </c>
      <c r="L422" s="19"/>
      <c r="M422" s="120"/>
      <c r="N422" s="121" t="s">
        <v>41</v>
      </c>
      <c r="Q422" s="122">
        <v>0</v>
      </c>
      <c r="R422" s="122">
        <f>$Q$422*$H$422</f>
        <v>0</v>
      </c>
      <c r="S422" s="122">
        <v>0</v>
      </c>
      <c r="T422" s="123">
        <f>$S$422*$H$422</f>
        <v>0</v>
      </c>
      <c r="AR422" s="73" t="s">
        <v>227</v>
      </c>
      <c r="AT422" s="73" t="s">
        <v>124</v>
      </c>
      <c r="AU422" s="73" t="s">
        <v>78</v>
      </c>
      <c r="AY422" s="6" t="s">
        <v>122</v>
      </c>
      <c r="BE422" s="124">
        <f>IF($N$422="základní",$J$422,0)</f>
        <v>0</v>
      </c>
      <c r="BF422" s="124">
        <f>IF($N$422="snížená",$J$422,0)</f>
        <v>0</v>
      </c>
      <c r="BG422" s="124">
        <f>IF($N$422="zákl. přenesená",$J$422,0)</f>
        <v>0</v>
      </c>
      <c r="BH422" s="124">
        <f>IF($N$422="sníž. přenesená",$J$422,0)</f>
        <v>0</v>
      </c>
      <c r="BI422" s="124">
        <f>IF($N$422="nulová",$J$422,0)</f>
        <v>0</v>
      </c>
      <c r="BJ422" s="73" t="s">
        <v>20</v>
      </c>
      <c r="BK422" s="124">
        <f>ROUND($I$422*$H$422,2)</f>
        <v>0</v>
      </c>
      <c r="BL422" s="73" t="s">
        <v>227</v>
      </c>
      <c r="BM422" s="73" t="s">
        <v>566</v>
      </c>
    </row>
    <row r="423" spans="2:51" s="6" customFormat="1" ht="15.75" customHeight="1">
      <c r="B423" s="125"/>
      <c r="D423" s="126" t="s">
        <v>135</v>
      </c>
      <c r="E423" s="127"/>
      <c r="F423" s="127" t="s">
        <v>559</v>
      </c>
      <c r="H423" s="128"/>
      <c r="L423" s="125"/>
      <c r="M423" s="129"/>
      <c r="T423" s="130"/>
      <c r="AT423" s="128" t="s">
        <v>135</v>
      </c>
      <c r="AU423" s="128" t="s">
        <v>78</v>
      </c>
      <c r="AV423" s="128" t="s">
        <v>20</v>
      </c>
      <c r="AW423" s="128" t="s">
        <v>90</v>
      </c>
      <c r="AX423" s="128" t="s">
        <v>70</v>
      </c>
      <c r="AY423" s="128" t="s">
        <v>122</v>
      </c>
    </row>
    <row r="424" spans="2:51" s="6" customFormat="1" ht="15.75" customHeight="1">
      <c r="B424" s="131"/>
      <c r="D424" s="132" t="s">
        <v>135</v>
      </c>
      <c r="E424" s="133"/>
      <c r="F424" s="134" t="s">
        <v>78</v>
      </c>
      <c r="H424" s="135">
        <v>2</v>
      </c>
      <c r="L424" s="131"/>
      <c r="M424" s="136"/>
      <c r="T424" s="137"/>
      <c r="AT424" s="133" t="s">
        <v>135</v>
      </c>
      <c r="AU424" s="133" t="s">
        <v>78</v>
      </c>
      <c r="AV424" s="133" t="s">
        <v>78</v>
      </c>
      <c r="AW424" s="133" t="s">
        <v>90</v>
      </c>
      <c r="AX424" s="133" t="s">
        <v>20</v>
      </c>
      <c r="AY424" s="133" t="s">
        <v>122</v>
      </c>
    </row>
    <row r="425" spans="2:51" s="6" customFormat="1" ht="15.75" customHeight="1">
      <c r="B425" s="138"/>
      <c r="D425" s="132" t="s">
        <v>135</v>
      </c>
      <c r="E425" s="139"/>
      <c r="F425" s="140" t="s">
        <v>143</v>
      </c>
      <c r="H425" s="141">
        <v>2</v>
      </c>
      <c r="L425" s="138"/>
      <c r="M425" s="142"/>
      <c r="T425" s="143"/>
      <c r="AT425" s="139" t="s">
        <v>135</v>
      </c>
      <c r="AU425" s="139" t="s">
        <v>78</v>
      </c>
      <c r="AV425" s="139" t="s">
        <v>138</v>
      </c>
      <c r="AW425" s="139" t="s">
        <v>90</v>
      </c>
      <c r="AX425" s="139" t="s">
        <v>70</v>
      </c>
      <c r="AY425" s="139" t="s">
        <v>122</v>
      </c>
    </row>
    <row r="426" spans="2:65" s="6" customFormat="1" ht="27" customHeight="1">
      <c r="B426" s="19"/>
      <c r="C426" s="114">
        <v>80</v>
      </c>
      <c r="D426" s="114" t="s">
        <v>124</v>
      </c>
      <c r="E426" s="115" t="s">
        <v>567</v>
      </c>
      <c r="F426" s="116" t="s">
        <v>789</v>
      </c>
      <c r="G426" s="117" t="s">
        <v>364</v>
      </c>
      <c r="H426" s="118">
        <v>1</v>
      </c>
      <c r="I426" s="119"/>
      <c r="J426" s="119">
        <f>ROUND($I$426*$H$426,2)</f>
        <v>0</v>
      </c>
      <c r="K426" s="116" t="s">
        <v>793</v>
      </c>
      <c r="L426" s="19"/>
      <c r="M426" s="120"/>
      <c r="N426" s="121" t="s">
        <v>41</v>
      </c>
      <c r="Q426" s="122">
        <v>0</v>
      </c>
      <c r="R426" s="122">
        <f>$Q$426*$H$426</f>
        <v>0</v>
      </c>
      <c r="S426" s="122">
        <v>0</v>
      </c>
      <c r="T426" s="123">
        <f>$S$426*$H$426</f>
        <v>0</v>
      </c>
      <c r="AR426" s="73" t="s">
        <v>227</v>
      </c>
      <c r="AT426" s="73" t="s">
        <v>124</v>
      </c>
      <c r="AU426" s="73" t="s">
        <v>78</v>
      </c>
      <c r="AY426" s="6" t="s">
        <v>122</v>
      </c>
      <c r="BE426" s="124">
        <f>IF($N$426="základní",$J$426,0)</f>
        <v>0</v>
      </c>
      <c r="BF426" s="124">
        <f>IF($N$426="snížená",$J$426,0)</f>
        <v>0</v>
      </c>
      <c r="BG426" s="124">
        <f>IF($N$426="zákl. přenesená",$J$426,0)</f>
        <v>0</v>
      </c>
      <c r="BH426" s="124">
        <f>IF($N$426="sníž. přenesená",$J$426,0)</f>
        <v>0</v>
      </c>
      <c r="BI426" s="124">
        <f>IF($N$426="nulová",$J$426,0)</f>
        <v>0</v>
      </c>
      <c r="BJ426" s="73" t="s">
        <v>20</v>
      </c>
      <c r="BK426" s="124">
        <f>ROUND($I$426*$H$426,2)</f>
        <v>0</v>
      </c>
      <c r="BL426" s="73" t="s">
        <v>227</v>
      </c>
      <c r="BM426" s="73" t="s">
        <v>568</v>
      </c>
    </row>
    <row r="427" spans="2:51" s="6" customFormat="1" ht="15.75" customHeight="1">
      <c r="B427" s="125"/>
      <c r="D427" s="126" t="s">
        <v>135</v>
      </c>
      <c r="E427" s="127"/>
      <c r="F427" s="127" t="s">
        <v>559</v>
      </c>
      <c r="H427" s="128"/>
      <c r="L427" s="125"/>
      <c r="M427" s="129"/>
      <c r="T427" s="130"/>
      <c r="AT427" s="128" t="s">
        <v>135</v>
      </c>
      <c r="AU427" s="128" t="s">
        <v>78</v>
      </c>
      <c r="AV427" s="128" t="s">
        <v>20</v>
      </c>
      <c r="AW427" s="128" t="s">
        <v>90</v>
      </c>
      <c r="AX427" s="128" t="s">
        <v>70</v>
      </c>
      <c r="AY427" s="128" t="s">
        <v>122</v>
      </c>
    </row>
    <row r="428" spans="2:51" s="6" customFormat="1" ht="15.75" customHeight="1">
      <c r="B428" s="131"/>
      <c r="D428" s="132" t="s">
        <v>135</v>
      </c>
      <c r="E428" s="133"/>
      <c r="F428" s="134" t="s">
        <v>20</v>
      </c>
      <c r="H428" s="135">
        <v>1</v>
      </c>
      <c r="L428" s="131"/>
      <c r="M428" s="136"/>
      <c r="T428" s="137"/>
      <c r="AT428" s="133" t="s">
        <v>135</v>
      </c>
      <c r="AU428" s="133" t="s">
        <v>78</v>
      </c>
      <c r="AV428" s="133" t="s">
        <v>78</v>
      </c>
      <c r="AW428" s="133" t="s">
        <v>90</v>
      </c>
      <c r="AX428" s="133" t="s">
        <v>20</v>
      </c>
      <c r="AY428" s="133" t="s">
        <v>122</v>
      </c>
    </row>
    <row r="429" spans="2:51" s="6" customFormat="1" ht="15.75" customHeight="1">
      <c r="B429" s="138"/>
      <c r="D429" s="132" t="s">
        <v>135</v>
      </c>
      <c r="E429" s="139"/>
      <c r="F429" s="140" t="s">
        <v>143</v>
      </c>
      <c r="H429" s="141">
        <v>1</v>
      </c>
      <c r="L429" s="138"/>
      <c r="M429" s="142"/>
      <c r="T429" s="143"/>
      <c r="AT429" s="139" t="s">
        <v>135</v>
      </c>
      <c r="AU429" s="139" t="s">
        <v>78</v>
      </c>
      <c r="AV429" s="139" t="s">
        <v>138</v>
      </c>
      <c r="AW429" s="139" t="s">
        <v>90</v>
      </c>
      <c r="AX429" s="139" t="s">
        <v>70</v>
      </c>
      <c r="AY429" s="139" t="s">
        <v>122</v>
      </c>
    </row>
    <row r="430" spans="2:65" s="6" customFormat="1" ht="15.75" customHeight="1">
      <c r="B430" s="19"/>
      <c r="C430" s="114">
        <v>81</v>
      </c>
      <c r="D430" s="114" t="s">
        <v>124</v>
      </c>
      <c r="E430" s="115" t="s">
        <v>569</v>
      </c>
      <c r="F430" s="116" t="s">
        <v>570</v>
      </c>
      <c r="G430" s="117" t="s">
        <v>474</v>
      </c>
      <c r="H430" s="118">
        <v>1</v>
      </c>
      <c r="I430" s="119"/>
      <c r="J430" s="119">
        <f>ROUND($I$430*$H$430,2)</f>
        <v>0</v>
      </c>
      <c r="K430" s="116" t="s">
        <v>793</v>
      </c>
      <c r="L430" s="19"/>
      <c r="M430" s="120"/>
      <c r="N430" s="121" t="s">
        <v>41</v>
      </c>
      <c r="Q430" s="122">
        <v>0</v>
      </c>
      <c r="R430" s="122">
        <f>$Q$430*$H$430</f>
        <v>0</v>
      </c>
      <c r="S430" s="122">
        <v>0</v>
      </c>
      <c r="T430" s="123">
        <f>$S$430*$H$430</f>
        <v>0</v>
      </c>
      <c r="AR430" s="73" t="s">
        <v>227</v>
      </c>
      <c r="AT430" s="73" t="s">
        <v>124</v>
      </c>
      <c r="AU430" s="73" t="s">
        <v>78</v>
      </c>
      <c r="AY430" s="6" t="s">
        <v>122</v>
      </c>
      <c r="BE430" s="124">
        <f>IF($N$430="základní",$J$430,0)</f>
        <v>0</v>
      </c>
      <c r="BF430" s="124">
        <f>IF($N$430="snížená",$J$430,0)</f>
        <v>0</v>
      </c>
      <c r="BG430" s="124">
        <f>IF($N$430="zákl. přenesená",$J$430,0)</f>
        <v>0</v>
      </c>
      <c r="BH430" s="124">
        <f>IF($N$430="sníž. přenesená",$J$430,0)</f>
        <v>0</v>
      </c>
      <c r="BI430" s="124">
        <f>IF($N$430="nulová",$J$430,0)</f>
        <v>0</v>
      </c>
      <c r="BJ430" s="73" t="s">
        <v>20</v>
      </c>
      <c r="BK430" s="124">
        <f>ROUND($I$430*$H$430,2)</f>
        <v>0</v>
      </c>
      <c r="BL430" s="73" t="s">
        <v>227</v>
      </c>
      <c r="BM430" s="73" t="s">
        <v>571</v>
      </c>
    </row>
    <row r="431" spans="2:63" s="103" customFormat="1" ht="30.75" customHeight="1">
      <c r="B431" s="104"/>
      <c r="D431" s="105" t="s">
        <v>69</v>
      </c>
      <c r="E431" s="112" t="s">
        <v>572</v>
      </c>
      <c r="F431" s="112" t="s">
        <v>573</v>
      </c>
      <c r="J431" s="113">
        <f>$BK$431</f>
        <v>0</v>
      </c>
      <c r="L431" s="104"/>
      <c r="M431" s="108"/>
      <c r="P431" s="109">
        <f>SUM($P$432:$P$440)</f>
        <v>0</v>
      </c>
      <c r="R431" s="109">
        <f>SUM($R$432:$R$440)</f>
        <v>0</v>
      </c>
      <c r="T431" s="110">
        <f>SUM($T$432:$T$440)</f>
        <v>0</v>
      </c>
      <c r="AR431" s="105" t="s">
        <v>78</v>
      </c>
      <c r="AT431" s="105" t="s">
        <v>69</v>
      </c>
      <c r="AU431" s="105" t="s">
        <v>20</v>
      </c>
      <c r="AY431" s="105" t="s">
        <v>122</v>
      </c>
      <c r="BK431" s="111">
        <f>SUM($BK$432:$BK$440)</f>
        <v>0</v>
      </c>
    </row>
    <row r="432" spans="2:65" s="6" customFormat="1" ht="15.75" customHeight="1">
      <c r="B432" s="19"/>
      <c r="C432" s="117">
        <v>82</v>
      </c>
      <c r="D432" s="117" t="s">
        <v>124</v>
      </c>
      <c r="E432" s="115" t="s">
        <v>574</v>
      </c>
      <c r="F432" s="116" t="s">
        <v>575</v>
      </c>
      <c r="G432" s="117" t="s">
        <v>240</v>
      </c>
      <c r="H432" s="118">
        <v>101.234</v>
      </c>
      <c r="I432" s="119"/>
      <c r="J432" s="119">
        <f>ROUND($I$432*$H$432,2)</f>
        <v>0</v>
      </c>
      <c r="K432" s="116" t="s">
        <v>793</v>
      </c>
      <c r="L432" s="19"/>
      <c r="M432" s="120"/>
      <c r="N432" s="121" t="s">
        <v>41</v>
      </c>
      <c r="Q432" s="122">
        <v>0</v>
      </c>
      <c r="R432" s="122">
        <f>$Q$432*$H$432</f>
        <v>0</v>
      </c>
      <c r="S432" s="122">
        <v>0</v>
      </c>
      <c r="T432" s="123">
        <f>$S$432*$H$432</f>
        <v>0</v>
      </c>
      <c r="AR432" s="73" t="s">
        <v>227</v>
      </c>
      <c r="AT432" s="73" t="s">
        <v>124</v>
      </c>
      <c r="AU432" s="73" t="s">
        <v>78</v>
      </c>
      <c r="AY432" s="73" t="s">
        <v>122</v>
      </c>
      <c r="BE432" s="124">
        <f>IF($N$432="základní",$J$432,0)</f>
        <v>0</v>
      </c>
      <c r="BF432" s="124">
        <f>IF($N$432="snížená",$J$432,0)</f>
        <v>0</v>
      </c>
      <c r="BG432" s="124">
        <f>IF($N$432="zákl. přenesená",$J$432,0)</f>
        <v>0</v>
      </c>
      <c r="BH432" s="124">
        <f>IF($N$432="sníž. přenesená",$J$432,0)</f>
        <v>0</v>
      </c>
      <c r="BI432" s="124">
        <f>IF($N$432="nulová",$J$432,0)</f>
        <v>0</v>
      </c>
      <c r="BJ432" s="73" t="s">
        <v>20</v>
      </c>
      <c r="BK432" s="124">
        <f>ROUND($I$432*$H$432,2)</f>
        <v>0</v>
      </c>
      <c r="BL432" s="73" t="s">
        <v>227</v>
      </c>
      <c r="BM432" s="73" t="s">
        <v>576</v>
      </c>
    </row>
    <row r="433" spans="2:51" s="6" customFormat="1" ht="15.75" customHeight="1">
      <c r="B433" s="125"/>
      <c r="D433" s="126" t="s">
        <v>135</v>
      </c>
      <c r="E433" s="127"/>
      <c r="F433" s="127" t="s">
        <v>457</v>
      </c>
      <c r="H433" s="128"/>
      <c r="L433" s="125"/>
      <c r="M433" s="129"/>
      <c r="T433" s="130"/>
      <c r="AT433" s="128" t="s">
        <v>135</v>
      </c>
      <c r="AU433" s="128" t="s">
        <v>78</v>
      </c>
      <c r="AV433" s="128" t="s">
        <v>20</v>
      </c>
      <c r="AW433" s="128" t="s">
        <v>90</v>
      </c>
      <c r="AX433" s="128" t="s">
        <v>70</v>
      </c>
      <c r="AY433" s="128" t="s">
        <v>122</v>
      </c>
    </row>
    <row r="434" spans="2:51" s="6" customFormat="1" ht="15.75" customHeight="1">
      <c r="B434" s="131"/>
      <c r="D434" s="132" t="s">
        <v>135</v>
      </c>
      <c r="E434" s="133"/>
      <c r="F434" s="134" t="s">
        <v>577</v>
      </c>
      <c r="H434" s="135">
        <v>7.571</v>
      </c>
      <c r="L434" s="131"/>
      <c r="M434" s="136"/>
      <c r="T434" s="137"/>
      <c r="AT434" s="133" t="s">
        <v>135</v>
      </c>
      <c r="AU434" s="133" t="s">
        <v>78</v>
      </c>
      <c r="AV434" s="133" t="s">
        <v>78</v>
      </c>
      <c r="AW434" s="133" t="s">
        <v>90</v>
      </c>
      <c r="AX434" s="133" t="s">
        <v>70</v>
      </c>
      <c r="AY434" s="133" t="s">
        <v>122</v>
      </c>
    </row>
    <row r="435" spans="2:51" s="6" customFormat="1" ht="15.75" customHeight="1">
      <c r="B435" s="131"/>
      <c r="D435" s="132" t="s">
        <v>135</v>
      </c>
      <c r="E435" s="133"/>
      <c r="F435" s="134" t="s">
        <v>578</v>
      </c>
      <c r="H435" s="135">
        <v>64.622</v>
      </c>
      <c r="L435" s="131"/>
      <c r="M435" s="136"/>
      <c r="T435" s="137"/>
      <c r="AT435" s="133" t="s">
        <v>135</v>
      </c>
      <c r="AU435" s="133" t="s">
        <v>78</v>
      </c>
      <c r="AV435" s="133" t="s">
        <v>78</v>
      </c>
      <c r="AW435" s="133" t="s">
        <v>90</v>
      </c>
      <c r="AX435" s="133" t="s">
        <v>70</v>
      </c>
      <c r="AY435" s="133" t="s">
        <v>122</v>
      </c>
    </row>
    <row r="436" spans="2:51" s="6" customFormat="1" ht="15.75" customHeight="1">
      <c r="B436" s="131"/>
      <c r="D436" s="132" t="s">
        <v>135</v>
      </c>
      <c r="E436" s="133"/>
      <c r="F436" s="134" t="s">
        <v>579</v>
      </c>
      <c r="H436" s="135">
        <v>1.546</v>
      </c>
      <c r="L436" s="131"/>
      <c r="M436" s="136"/>
      <c r="T436" s="137"/>
      <c r="AT436" s="133" t="s">
        <v>135</v>
      </c>
      <c r="AU436" s="133" t="s">
        <v>78</v>
      </c>
      <c r="AV436" s="133" t="s">
        <v>78</v>
      </c>
      <c r="AW436" s="133" t="s">
        <v>90</v>
      </c>
      <c r="AX436" s="133" t="s">
        <v>70</v>
      </c>
      <c r="AY436" s="133" t="s">
        <v>122</v>
      </c>
    </row>
    <row r="437" spans="2:51" s="6" customFormat="1" ht="15.75" customHeight="1">
      <c r="B437" s="131"/>
      <c r="D437" s="132" t="s">
        <v>135</v>
      </c>
      <c r="E437" s="133"/>
      <c r="F437" s="134" t="s">
        <v>580</v>
      </c>
      <c r="H437" s="135">
        <v>12.466</v>
      </c>
      <c r="L437" s="131"/>
      <c r="M437" s="136"/>
      <c r="T437" s="137"/>
      <c r="AT437" s="133" t="s">
        <v>135</v>
      </c>
      <c r="AU437" s="133" t="s">
        <v>78</v>
      </c>
      <c r="AV437" s="133" t="s">
        <v>78</v>
      </c>
      <c r="AW437" s="133" t="s">
        <v>90</v>
      </c>
      <c r="AX437" s="133" t="s">
        <v>70</v>
      </c>
      <c r="AY437" s="133" t="s">
        <v>122</v>
      </c>
    </row>
    <row r="438" spans="2:51" s="6" customFormat="1" ht="15.75" customHeight="1">
      <c r="B438" s="131"/>
      <c r="D438" s="132" t="s">
        <v>135</v>
      </c>
      <c r="E438" s="133"/>
      <c r="F438" s="134" t="s">
        <v>581</v>
      </c>
      <c r="H438" s="135">
        <v>6.804</v>
      </c>
      <c r="L438" s="131"/>
      <c r="M438" s="136"/>
      <c r="T438" s="137"/>
      <c r="AT438" s="133" t="s">
        <v>135</v>
      </c>
      <c r="AU438" s="133" t="s">
        <v>78</v>
      </c>
      <c r="AV438" s="133" t="s">
        <v>78</v>
      </c>
      <c r="AW438" s="133" t="s">
        <v>90</v>
      </c>
      <c r="AX438" s="133" t="s">
        <v>70</v>
      </c>
      <c r="AY438" s="133" t="s">
        <v>122</v>
      </c>
    </row>
    <row r="439" spans="2:51" s="6" customFormat="1" ht="15.75" customHeight="1">
      <c r="B439" s="131"/>
      <c r="D439" s="132" t="s">
        <v>135</v>
      </c>
      <c r="E439" s="133"/>
      <c r="F439" s="134" t="s">
        <v>582</v>
      </c>
      <c r="H439" s="135">
        <v>8.225</v>
      </c>
      <c r="L439" s="131"/>
      <c r="M439" s="136"/>
      <c r="T439" s="137"/>
      <c r="AT439" s="133" t="s">
        <v>135</v>
      </c>
      <c r="AU439" s="133" t="s">
        <v>78</v>
      </c>
      <c r="AV439" s="133" t="s">
        <v>78</v>
      </c>
      <c r="AW439" s="133" t="s">
        <v>90</v>
      </c>
      <c r="AX439" s="133" t="s">
        <v>70</v>
      </c>
      <c r="AY439" s="133" t="s">
        <v>122</v>
      </c>
    </row>
    <row r="440" spans="2:51" s="6" customFormat="1" ht="15.75" customHeight="1">
      <c r="B440" s="138"/>
      <c r="D440" s="132" t="s">
        <v>135</v>
      </c>
      <c r="E440" s="139"/>
      <c r="F440" s="140" t="s">
        <v>143</v>
      </c>
      <c r="H440" s="141">
        <v>101.234</v>
      </c>
      <c r="L440" s="138"/>
      <c r="M440" s="158"/>
      <c r="N440" s="159"/>
      <c r="O440" s="159"/>
      <c r="P440" s="159"/>
      <c r="Q440" s="159"/>
      <c r="R440" s="159"/>
      <c r="S440" s="159"/>
      <c r="T440" s="160"/>
      <c r="AT440" s="139" t="s">
        <v>135</v>
      </c>
      <c r="AU440" s="139" t="s">
        <v>78</v>
      </c>
      <c r="AV440" s="139" t="s">
        <v>138</v>
      </c>
      <c r="AW440" s="139" t="s">
        <v>90</v>
      </c>
      <c r="AX440" s="139" t="s">
        <v>20</v>
      </c>
      <c r="AY440" s="139" t="s">
        <v>122</v>
      </c>
    </row>
    <row r="441" spans="2:12" s="6" customFormat="1" ht="7.5" customHeight="1">
      <c r="B441" s="33"/>
      <c r="C441" s="34"/>
      <c r="D441" s="34"/>
      <c r="E441" s="34"/>
      <c r="F441" s="34"/>
      <c r="G441" s="34"/>
      <c r="H441" s="34"/>
      <c r="I441" s="34"/>
      <c r="J441" s="34"/>
      <c r="K441" s="34"/>
      <c r="L441" s="19"/>
    </row>
    <row r="442" s="2" customFormat="1" ht="14.25" customHeight="1"/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29" activePane="bottomLeft" state="frozen"/>
      <selection pane="topLeft" activeCell="A1" sqref="A1"/>
      <selection pane="bottomLeft" activeCell="F23" sqref="F2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609</v>
      </c>
      <c r="G1" s="279" t="s">
        <v>610</v>
      </c>
      <c r="H1" s="279"/>
      <c r="I1" s="169"/>
      <c r="J1" s="171" t="s">
        <v>611</v>
      </c>
      <c r="K1" s="170" t="s">
        <v>82</v>
      </c>
      <c r="L1" s="171" t="s">
        <v>612</v>
      </c>
      <c r="M1" s="171"/>
      <c r="N1" s="171"/>
      <c r="O1" s="171"/>
      <c r="P1" s="171"/>
      <c r="Q1" s="171"/>
      <c r="R1" s="171"/>
      <c r="S1" s="171"/>
      <c r="T1" s="171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1" t="s">
        <v>6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78</v>
      </c>
    </row>
    <row r="4" spans="2:46" s="2" customFormat="1" ht="37.5" customHeight="1">
      <c r="B4" s="10"/>
      <c r="D4" s="11" t="s">
        <v>83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15</v>
      </c>
      <c r="K6" s="12"/>
    </row>
    <row r="7" spans="2:11" s="2" customFormat="1" ht="15.75" customHeight="1">
      <c r="B7" s="10"/>
      <c r="E7" s="280" t="str">
        <f>'Rekapitulace stavby'!$K$6</f>
        <v>VÍCEÚČELOVÉ  HŘIŠTĚ  DUBÁ</v>
      </c>
      <c r="F7" s="252"/>
      <c r="G7" s="252"/>
      <c r="H7" s="252"/>
      <c r="K7" s="12"/>
    </row>
    <row r="8" spans="2:11" s="6" customFormat="1" ht="15.75" customHeight="1">
      <c r="B8" s="19"/>
      <c r="D8" s="17" t="s">
        <v>84</v>
      </c>
      <c r="K8" s="22"/>
    </row>
    <row r="9" spans="2:11" s="6" customFormat="1" ht="37.5" customHeight="1">
      <c r="B9" s="19"/>
      <c r="E9" s="273" t="s">
        <v>583</v>
      </c>
      <c r="F9" s="260"/>
      <c r="G9" s="260"/>
      <c r="H9" s="260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18</v>
      </c>
      <c r="F11" s="15"/>
      <c r="I11" s="17" t="s">
        <v>19</v>
      </c>
      <c r="J11" s="15"/>
      <c r="K11" s="22"/>
    </row>
    <row r="12" spans="2:11" s="6" customFormat="1" ht="15" customHeight="1">
      <c r="B12" s="19"/>
      <c r="D12" s="17" t="s">
        <v>21</v>
      </c>
      <c r="F12" s="15" t="s">
        <v>794</v>
      </c>
      <c r="I12" s="17" t="s">
        <v>22</v>
      </c>
      <c r="J12" s="42" t="str">
        <f>'Rekapitulace stavby'!$AN$8</f>
        <v>25.02.2016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26</v>
      </c>
      <c r="I14" s="17" t="s">
        <v>27</v>
      </c>
      <c r="J14" s="15"/>
      <c r="K14" s="22"/>
    </row>
    <row r="15" spans="2:11" s="6" customFormat="1" ht="18.75" customHeight="1">
      <c r="B15" s="19"/>
      <c r="E15" s="15" t="s">
        <v>28</v>
      </c>
      <c r="I15" s="17" t="s">
        <v>29</v>
      </c>
      <c r="J15" s="15"/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30</v>
      </c>
      <c r="I17" s="17" t="s">
        <v>27</v>
      </c>
      <c r="J17" s="15">
        <f>IF('Rekapitulace stavby'!$AN$13="Vyplň údaj","",IF('Rekapitulace stavby'!$AN$13="","",'Rekapitulace stavby'!$AN$13))</f>
      </c>
      <c r="K17" s="22"/>
    </row>
    <row r="18" spans="2:11" s="6" customFormat="1" ht="18.75" customHeight="1">
      <c r="B18" s="19"/>
      <c r="E18" s="15" t="str">
        <f>IF('Rekapitulace stavby'!$E$14="Vyplň údaj","",IF('Rekapitulace stavby'!$E$14="","",'Rekapitulace stavby'!$E$14))</f>
        <v> </v>
      </c>
      <c r="I18" s="17" t="s">
        <v>29</v>
      </c>
      <c r="J18" s="15">
        <f>IF('Rekapitulace stavby'!$AN$14="Vyplň údaj","",IF('Rekapitulace stavby'!$AN$14="","",'Rekapitulace stavby'!$AN$14))</f>
      </c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32</v>
      </c>
      <c r="I20" s="17" t="s">
        <v>27</v>
      </c>
      <c r="J20" s="15"/>
      <c r="K20" s="22"/>
    </row>
    <row r="21" spans="2:11" s="6" customFormat="1" ht="18.75" customHeight="1">
      <c r="B21" s="19"/>
      <c r="E21" s="15" t="s">
        <v>33</v>
      </c>
      <c r="I21" s="17" t="s">
        <v>29</v>
      </c>
      <c r="J21" s="15"/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35</v>
      </c>
      <c r="K23" s="22"/>
    </row>
    <row r="24" spans="2:11" s="73" customFormat="1" ht="15.75" customHeight="1">
      <c r="B24" s="74"/>
      <c r="E24" s="275"/>
      <c r="F24" s="281"/>
      <c r="G24" s="281"/>
      <c r="H24" s="281"/>
      <c r="K24" s="75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6"/>
    </row>
    <row r="27" spans="2:11" s="6" customFormat="1" ht="26.25" customHeight="1">
      <c r="B27" s="19"/>
      <c r="D27" s="77" t="s">
        <v>36</v>
      </c>
      <c r="J27" s="54">
        <f>ROUND($J$78,2)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6"/>
    </row>
    <row r="29" spans="2:11" s="6" customFormat="1" ht="15" customHeight="1">
      <c r="B29" s="19"/>
      <c r="F29" s="23" t="s">
        <v>38</v>
      </c>
      <c r="I29" s="23" t="s">
        <v>37</v>
      </c>
      <c r="J29" s="23" t="s">
        <v>39</v>
      </c>
      <c r="K29" s="22"/>
    </row>
    <row r="30" spans="2:11" s="6" customFormat="1" ht="15" customHeight="1">
      <c r="B30" s="19"/>
      <c r="D30" s="25" t="s">
        <v>40</v>
      </c>
      <c r="E30" s="25" t="s">
        <v>41</v>
      </c>
      <c r="F30" s="78">
        <f>ROUND(SUM($BE$78:$BE$88),2)</f>
        <v>0</v>
      </c>
      <c r="I30" s="79">
        <v>0.21</v>
      </c>
      <c r="J30" s="78">
        <f>ROUND(SUM($BE$78:$BE$88)*$I$30,2)</f>
        <v>0</v>
      </c>
      <c r="K30" s="22"/>
    </row>
    <row r="31" spans="2:11" s="6" customFormat="1" ht="15" customHeight="1">
      <c r="B31" s="19"/>
      <c r="E31" s="25" t="s">
        <v>42</v>
      </c>
      <c r="F31" s="78">
        <f>ROUND(SUM($BF$78:$BF$88),2)</f>
        <v>0</v>
      </c>
      <c r="I31" s="79">
        <v>0.15</v>
      </c>
      <c r="J31" s="78">
        <f>ROUND(SUM($BF$78:$BF$88)*$I$31,2)</f>
        <v>0</v>
      </c>
      <c r="K31" s="22"/>
    </row>
    <row r="32" spans="2:11" s="6" customFormat="1" ht="15" customHeight="1" hidden="1">
      <c r="B32" s="19"/>
      <c r="E32" s="25" t="s">
        <v>43</v>
      </c>
      <c r="F32" s="78">
        <f>ROUND(SUM($BG$78:$BG$88),2)</f>
        <v>0</v>
      </c>
      <c r="I32" s="79">
        <v>0.21</v>
      </c>
      <c r="J32" s="78">
        <v>0</v>
      </c>
      <c r="K32" s="22"/>
    </row>
    <row r="33" spans="2:11" s="6" customFormat="1" ht="15" customHeight="1" hidden="1">
      <c r="B33" s="19"/>
      <c r="E33" s="25" t="s">
        <v>44</v>
      </c>
      <c r="F33" s="78">
        <f>ROUND(SUM($BH$78:$BH$88),2)</f>
        <v>0</v>
      </c>
      <c r="I33" s="79">
        <v>0.15</v>
      </c>
      <c r="J33" s="78">
        <v>0</v>
      </c>
      <c r="K33" s="22"/>
    </row>
    <row r="34" spans="2:11" s="6" customFormat="1" ht="15" customHeight="1" hidden="1">
      <c r="B34" s="19"/>
      <c r="E34" s="25" t="s">
        <v>45</v>
      </c>
      <c r="F34" s="78">
        <f>ROUND(SUM($BI$78:$BI$88),2)</f>
        <v>0</v>
      </c>
      <c r="I34" s="79">
        <v>0</v>
      </c>
      <c r="J34" s="78">
        <v>0</v>
      </c>
      <c r="K34" s="22"/>
    </row>
    <row r="35" spans="2:11" s="6" customFormat="1" ht="7.5" customHeight="1">
      <c r="B35" s="19"/>
      <c r="K35" s="22"/>
    </row>
    <row r="36" spans="2:11" s="6" customFormat="1" ht="26.25" customHeight="1">
      <c r="B36" s="19"/>
      <c r="C36" s="27"/>
      <c r="D36" s="28" t="s">
        <v>46</v>
      </c>
      <c r="E36" s="29"/>
      <c r="F36" s="29"/>
      <c r="G36" s="80" t="s">
        <v>47</v>
      </c>
      <c r="H36" s="30" t="s">
        <v>48</v>
      </c>
      <c r="I36" s="29"/>
      <c r="J36" s="31">
        <f>ROUND(SUM($J$27:$J$34),2)</f>
        <v>0</v>
      </c>
      <c r="K36" s="81"/>
    </row>
    <row r="37" spans="2:1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41" spans="2:1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82"/>
    </row>
    <row r="42" spans="2:11" s="6" customFormat="1" ht="37.5" customHeight="1">
      <c r="B42" s="19"/>
      <c r="C42" s="11" t="s">
        <v>86</v>
      </c>
      <c r="K42" s="22"/>
    </row>
    <row r="43" spans="2:11" s="6" customFormat="1" ht="7.5" customHeight="1">
      <c r="B43" s="19"/>
      <c r="K43" s="22"/>
    </row>
    <row r="44" spans="2:11" s="6" customFormat="1" ht="15" customHeight="1">
      <c r="B44" s="19"/>
      <c r="C44" s="17" t="s">
        <v>15</v>
      </c>
      <c r="K44" s="22"/>
    </row>
    <row r="45" spans="2:11" s="6" customFormat="1" ht="16.5" customHeight="1">
      <c r="B45" s="19"/>
      <c r="E45" s="280" t="str">
        <f>$E$7</f>
        <v>VÍCEÚČELOVÉ  HŘIŠTĚ  DUBÁ</v>
      </c>
      <c r="F45" s="260"/>
      <c r="G45" s="260"/>
      <c r="H45" s="260"/>
      <c r="K45" s="22"/>
    </row>
    <row r="46" spans="2:11" s="6" customFormat="1" ht="15" customHeight="1">
      <c r="B46" s="19"/>
      <c r="C46" s="17" t="s">
        <v>84</v>
      </c>
      <c r="K46" s="22"/>
    </row>
    <row r="47" spans="2:11" s="6" customFormat="1" ht="19.5" customHeight="1">
      <c r="B47" s="19"/>
      <c r="E47" s="273" t="str">
        <f>$E$9</f>
        <v>15_62_0100 - Ostatní náklady</v>
      </c>
      <c r="F47" s="260"/>
      <c r="G47" s="260"/>
      <c r="H47" s="260"/>
      <c r="K47" s="22"/>
    </row>
    <row r="48" spans="2:11" s="6" customFormat="1" ht="7.5" customHeight="1">
      <c r="B48" s="19"/>
      <c r="K48" s="22"/>
    </row>
    <row r="49" spans="2:11" s="6" customFormat="1" ht="18.75" customHeight="1">
      <c r="B49" s="19"/>
      <c r="C49" s="17" t="s">
        <v>21</v>
      </c>
      <c r="F49" s="15" t="str">
        <f>$F$12</f>
        <v>p.p.č. 184/3, 184/4, k.ú. Dubá</v>
      </c>
      <c r="I49" s="17" t="s">
        <v>22</v>
      </c>
      <c r="J49" s="42" t="str">
        <f>IF($J$12="","",$J$12)</f>
        <v>25.02.2016</v>
      </c>
      <c r="K49" s="22"/>
    </row>
    <row r="50" spans="2:11" s="6" customFormat="1" ht="7.5" customHeight="1">
      <c r="B50" s="19"/>
      <c r="K50" s="22"/>
    </row>
    <row r="51" spans="2:11" s="6" customFormat="1" ht="15.75" customHeight="1">
      <c r="B51" s="19"/>
      <c r="C51" s="17" t="s">
        <v>26</v>
      </c>
      <c r="F51" s="15" t="str">
        <f>$E$15</f>
        <v>Město Dubá</v>
      </c>
      <c r="I51" s="17" t="s">
        <v>32</v>
      </c>
      <c r="J51" s="15" t="str">
        <f>$E$21</f>
        <v>Ing. Radomír Hladký</v>
      </c>
      <c r="K51" s="22"/>
    </row>
    <row r="52" spans="2:11" s="6" customFormat="1" ht="15" customHeight="1">
      <c r="B52" s="19"/>
      <c r="C52" s="17" t="s">
        <v>30</v>
      </c>
      <c r="F52" s="15" t="str">
        <f>IF($E$18="","",$E$18)</f>
        <v> </v>
      </c>
      <c r="K52" s="22"/>
    </row>
    <row r="53" spans="2:11" s="6" customFormat="1" ht="11.25" customHeight="1">
      <c r="B53" s="19"/>
      <c r="K53" s="22"/>
    </row>
    <row r="54" spans="2:11" s="6" customFormat="1" ht="30" customHeight="1">
      <c r="B54" s="19"/>
      <c r="C54" s="83" t="s">
        <v>87</v>
      </c>
      <c r="D54" s="27"/>
      <c r="E54" s="27"/>
      <c r="F54" s="27"/>
      <c r="G54" s="27"/>
      <c r="H54" s="27"/>
      <c r="I54" s="27"/>
      <c r="J54" s="84" t="s">
        <v>88</v>
      </c>
      <c r="K54" s="32"/>
    </row>
    <row r="55" spans="2:11" s="6" customFormat="1" ht="11.25" customHeight="1">
      <c r="B55" s="19"/>
      <c r="K55" s="22"/>
    </row>
    <row r="56" spans="2:47" s="6" customFormat="1" ht="30" customHeight="1">
      <c r="B56" s="19"/>
      <c r="C56" s="53" t="s">
        <v>89</v>
      </c>
      <c r="J56" s="54">
        <f>ROUND($J$78,2)</f>
        <v>0</v>
      </c>
      <c r="K56" s="22"/>
      <c r="AU56" s="6" t="s">
        <v>90</v>
      </c>
    </row>
    <row r="57" spans="2:11" s="60" customFormat="1" ht="25.5" customHeight="1">
      <c r="B57" s="85"/>
      <c r="D57" s="86" t="s">
        <v>584</v>
      </c>
      <c r="E57" s="86"/>
      <c r="F57" s="86"/>
      <c r="G57" s="86"/>
      <c r="H57" s="86"/>
      <c r="I57" s="86"/>
      <c r="J57" s="87">
        <f>ROUND($J$79,2)</f>
        <v>0</v>
      </c>
      <c r="K57" s="88"/>
    </row>
    <row r="58" spans="2:11" s="89" customFormat="1" ht="21" customHeight="1">
      <c r="B58" s="90"/>
      <c r="D58" s="91" t="s">
        <v>585</v>
      </c>
      <c r="E58" s="91"/>
      <c r="F58" s="91"/>
      <c r="G58" s="91"/>
      <c r="H58" s="91"/>
      <c r="I58" s="91"/>
      <c r="J58" s="92">
        <f>ROUND($J$80,2)</f>
        <v>0</v>
      </c>
      <c r="K58" s="93"/>
    </row>
    <row r="59" spans="2:11" s="6" customFormat="1" ht="22.5" customHeight="1">
      <c r="B59" s="19"/>
      <c r="K59" s="22"/>
    </row>
    <row r="60" spans="2:11" s="6" customFormat="1" ht="7.5" customHeight="1">
      <c r="B60" s="33"/>
      <c r="C60" s="34"/>
      <c r="D60" s="34"/>
      <c r="E60" s="34"/>
      <c r="F60" s="34"/>
      <c r="G60" s="34"/>
      <c r="H60" s="34"/>
      <c r="I60" s="34"/>
      <c r="J60" s="34"/>
      <c r="K60" s="35"/>
    </row>
    <row r="64" spans="2:12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9"/>
    </row>
    <row r="65" spans="2:12" s="6" customFormat="1" ht="37.5" customHeight="1">
      <c r="B65" s="19"/>
      <c r="C65" s="11" t="s">
        <v>105</v>
      </c>
      <c r="L65" s="19"/>
    </row>
    <row r="66" spans="2:12" s="6" customFormat="1" ht="7.5" customHeight="1">
      <c r="B66" s="19"/>
      <c r="L66" s="19"/>
    </row>
    <row r="67" spans="2:12" s="6" customFormat="1" ht="15" customHeight="1">
      <c r="B67" s="19"/>
      <c r="C67" s="17" t="s">
        <v>15</v>
      </c>
      <c r="L67" s="19"/>
    </row>
    <row r="68" spans="2:12" s="6" customFormat="1" ht="16.5" customHeight="1">
      <c r="B68" s="19"/>
      <c r="E68" s="280" t="str">
        <f>$E$7</f>
        <v>VÍCEÚČELOVÉ  HŘIŠTĚ  DUBÁ</v>
      </c>
      <c r="F68" s="260"/>
      <c r="G68" s="260"/>
      <c r="H68" s="260"/>
      <c r="L68" s="19"/>
    </row>
    <row r="69" spans="2:12" s="6" customFormat="1" ht="15" customHeight="1">
      <c r="B69" s="19"/>
      <c r="C69" s="17" t="s">
        <v>84</v>
      </c>
      <c r="L69" s="19"/>
    </row>
    <row r="70" spans="2:12" s="6" customFormat="1" ht="19.5" customHeight="1">
      <c r="B70" s="19"/>
      <c r="E70" s="273" t="str">
        <f>$E$9</f>
        <v>15_62_0100 - Ostatní náklady</v>
      </c>
      <c r="F70" s="260"/>
      <c r="G70" s="260"/>
      <c r="H70" s="260"/>
      <c r="L70" s="19"/>
    </row>
    <row r="71" spans="2:12" s="6" customFormat="1" ht="7.5" customHeight="1">
      <c r="B71" s="19"/>
      <c r="L71" s="19"/>
    </row>
    <row r="72" spans="2:12" s="6" customFormat="1" ht="18.75" customHeight="1">
      <c r="B72" s="19"/>
      <c r="C72" s="17" t="s">
        <v>21</v>
      </c>
      <c r="F72" s="15" t="str">
        <f>$F$12</f>
        <v>p.p.č. 184/3, 184/4, k.ú. Dubá</v>
      </c>
      <c r="I72" s="17" t="s">
        <v>22</v>
      </c>
      <c r="J72" s="42" t="str">
        <f>IF($J$12="","",$J$12)</f>
        <v>25.02.2016</v>
      </c>
      <c r="L72" s="19"/>
    </row>
    <row r="73" spans="2:12" s="6" customFormat="1" ht="7.5" customHeight="1">
      <c r="B73" s="19"/>
      <c r="L73" s="19"/>
    </row>
    <row r="74" spans="2:12" s="6" customFormat="1" ht="15.75" customHeight="1">
      <c r="B74" s="19"/>
      <c r="C74" s="17" t="s">
        <v>26</v>
      </c>
      <c r="F74" s="15" t="str">
        <f>$E$15</f>
        <v>Město Dubá</v>
      </c>
      <c r="I74" s="17" t="s">
        <v>32</v>
      </c>
      <c r="J74" s="15" t="str">
        <f>$E$21</f>
        <v>Ing. Radomír Hladký</v>
      </c>
      <c r="L74" s="19"/>
    </row>
    <row r="75" spans="2:12" s="6" customFormat="1" ht="15" customHeight="1">
      <c r="B75" s="19"/>
      <c r="C75" s="17" t="s">
        <v>30</v>
      </c>
      <c r="F75" s="15" t="str">
        <f>IF($E$18="","",$E$18)</f>
        <v> </v>
      </c>
      <c r="L75" s="19"/>
    </row>
    <row r="76" spans="2:12" s="6" customFormat="1" ht="11.25" customHeight="1">
      <c r="B76" s="19"/>
      <c r="L76" s="19"/>
    </row>
    <row r="77" spans="2:20" s="94" customFormat="1" ht="30" customHeight="1">
      <c r="B77" s="95"/>
      <c r="C77" s="96" t="s">
        <v>106</v>
      </c>
      <c r="D77" s="97" t="s">
        <v>55</v>
      </c>
      <c r="E77" s="97" t="s">
        <v>51</v>
      </c>
      <c r="F77" s="97" t="s">
        <v>107</v>
      </c>
      <c r="G77" s="97" t="s">
        <v>108</v>
      </c>
      <c r="H77" s="97" t="s">
        <v>109</v>
      </c>
      <c r="I77" s="97" t="s">
        <v>110</v>
      </c>
      <c r="J77" s="97" t="s">
        <v>111</v>
      </c>
      <c r="K77" s="98" t="s">
        <v>112</v>
      </c>
      <c r="L77" s="95"/>
      <c r="M77" s="48" t="s">
        <v>113</v>
      </c>
      <c r="N77" s="49" t="s">
        <v>40</v>
      </c>
      <c r="O77" s="49" t="s">
        <v>114</v>
      </c>
      <c r="P77" s="49" t="s">
        <v>115</v>
      </c>
      <c r="Q77" s="49" t="s">
        <v>116</v>
      </c>
      <c r="R77" s="49" t="s">
        <v>117</v>
      </c>
      <c r="S77" s="49" t="s">
        <v>118</v>
      </c>
      <c r="T77" s="50" t="s">
        <v>119</v>
      </c>
    </row>
    <row r="78" spans="2:63" s="6" customFormat="1" ht="30" customHeight="1">
      <c r="B78" s="19"/>
      <c r="C78" s="53" t="s">
        <v>89</v>
      </c>
      <c r="J78" s="99">
        <f>$BK$78</f>
        <v>0</v>
      </c>
      <c r="L78" s="19"/>
      <c r="M78" s="52"/>
      <c r="N78" s="43"/>
      <c r="O78" s="43"/>
      <c r="P78" s="100">
        <f>$P$79</f>
        <v>0</v>
      </c>
      <c r="Q78" s="43"/>
      <c r="R78" s="100">
        <f>$R$79</f>
        <v>0</v>
      </c>
      <c r="S78" s="43"/>
      <c r="T78" s="101">
        <f>$T$79</f>
        <v>0</v>
      </c>
      <c r="AT78" s="6" t="s">
        <v>69</v>
      </c>
      <c r="AU78" s="6" t="s">
        <v>90</v>
      </c>
      <c r="BK78" s="102">
        <f>$BK$79</f>
        <v>0</v>
      </c>
    </row>
    <row r="79" spans="2:63" s="103" customFormat="1" ht="37.5" customHeight="1">
      <c r="B79" s="104"/>
      <c r="D79" s="105" t="s">
        <v>69</v>
      </c>
      <c r="E79" s="106" t="s">
        <v>586</v>
      </c>
      <c r="F79" s="106" t="s">
        <v>587</v>
      </c>
      <c r="J79" s="107">
        <f>$BK$79</f>
        <v>0</v>
      </c>
      <c r="L79" s="104"/>
      <c r="M79" s="108"/>
      <c r="P79" s="109">
        <f>$P$80</f>
        <v>0</v>
      </c>
      <c r="R79" s="109">
        <f>$R$80</f>
        <v>0</v>
      </c>
      <c r="T79" s="110">
        <f>$T$80</f>
        <v>0</v>
      </c>
      <c r="AR79" s="105" t="s">
        <v>147</v>
      </c>
      <c r="AT79" s="105" t="s">
        <v>69</v>
      </c>
      <c r="AU79" s="105" t="s">
        <v>70</v>
      </c>
      <c r="AY79" s="105" t="s">
        <v>122</v>
      </c>
      <c r="BK79" s="111">
        <f>$BK$80</f>
        <v>0</v>
      </c>
    </row>
    <row r="80" spans="2:63" s="103" customFormat="1" ht="21" customHeight="1">
      <c r="B80" s="104"/>
      <c r="D80" s="105" t="s">
        <v>69</v>
      </c>
      <c r="E80" s="112" t="s">
        <v>70</v>
      </c>
      <c r="F80" s="112" t="s">
        <v>588</v>
      </c>
      <c r="J80" s="113">
        <f>$BK$80</f>
        <v>0</v>
      </c>
      <c r="L80" s="104"/>
      <c r="M80" s="108"/>
      <c r="P80" s="109">
        <f>SUM($P$81:$P$88)</f>
        <v>0</v>
      </c>
      <c r="R80" s="109">
        <f>SUM($R$81:$R$88)</f>
        <v>0</v>
      </c>
      <c r="T80" s="110">
        <f>SUM($T$81:$T$88)</f>
        <v>0</v>
      </c>
      <c r="AR80" s="105" t="s">
        <v>147</v>
      </c>
      <c r="AT80" s="105" t="s">
        <v>69</v>
      </c>
      <c r="AU80" s="105" t="s">
        <v>20</v>
      </c>
      <c r="AY80" s="105" t="s">
        <v>122</v>
      </c>
      <c r="BK80" s="111">
        <f>SUM($BK$81:$BK$88)</f>
        <v>0</v>
      </c>
    </row>
    <row r="81" spans="2:65" s="6" customFormat="1" ht="15.75" customHeight="1">
      <c r="B81" s="19"/>
      <c r="C81" s="114" t="s">
        <v>20</v>
      </c>
      <c r="D81" s="114" t="s">
        <v>124</v>
      </c>
      <c r="E81" s="115" t="s">
        <v>589</v>
      </c>
      <c r="F81" s="116" t="s">
        <v>590</v>
      </c>
      <c r="G81" s="117" t="s">
        <v>474</v>
      </c>
      <c r="H81" s="118">
        <v>1</v>
      </c>
      <c r="I81" s="119"/>
      <c r="J81" s="119">
        <f>ROUND($I$81*$H$81,2)</f>
        <v>0</v>
      </c>
      <c r="K81" s="116" t="s">
        <v>793</v>
      </c>
      <c r="L81" s="19"/>
      <c r="M81" s="120"/>
      <c r="N81" s="121" t="s">
        <v>41</v>
      </c>
      <c r="Q81" s="122">
        <v>0</v>
      </c>
      <c r="R81" s="122">
        <f>$Q$81*$H$81</f>
        <v>0</v>
      </c>
      <c r="S81" s="122">
        <v>0</v>
      </c>
      <c r="T81" s="123">
        <f>$S$81*$H$81</f>
        <v>0</v>
      </c>
      <c r="AR81" s="73" t="s">
        <v>128</v>
      </c>
      <c r="AT81" s="73" t="s">
        <v>124</v>
      </c>
      <c r="AU81" s="73" t="s">
        <v>78</v>
      </c>
      <c r="AY81" s="6" t="s">
        <v>122</v>
      </c>
      <c r="BE81" s="124">
        <f>IF($N$81="základní",$J$81,0)</f>
        <v>0</v>
      </c>
      <c r="BF81" s="124">
        <f>IF($N$81="snížená",$J$81,0)</f>
        <v>0</v>
      </c>
      <c r="BG81" s="124">
        <f>IF($N$81="zákl. přenesená",$J$81,0)</f>
        <v>0</v>
      </c>
      <c r="BH81" s="124">
        <f>IF($N$81="sníž. přenesená",$J$81,0)</f>
        <v>0</v>
      </c>
      <c r="BI81" s="124">
        <f>IF($N$81="nulová",$J$81,0)</f>
        <v>0</v>
      </c>
      <c r="BJ81" s="73" t="s">
        <v>20</v>
      </c>
      <c r="BK81" s="124">
        <f>ROUND($I$81*$H$81,2)</f>
        <v>0</v>
      </c>
      <c r="BL81" s="73" t="s">
        <v>128</v>
      </c>
      <c r="BM81" s="73" t="s">
        <v>591</v>
      </c>
    </row>
    <row r="82" spans="2:47" s="6" customFormat="1" ht="98.25" customHeight="1">
      <c r="B82" s="19"/>
      <c r="D82" s="126" t="s">
        <v>592</v>
      </c>
      <c r="F82" s="161" t="s">
        <v>790</v>
      </c>
      <c r="L82" s="19"/>
      <c r="M82" s="45"/>
      <c r="T82" s="46"/>
      <c r="AT82" s="6" t="s">
        <v>592</v>
      </c>
      <c r="AU82" s="6" t="s">
        <v>78</v>
      </c>
    </row>
    <row r="83" spans="2:65" s="6" customFormat="1" ht="15.75" customHeight="1">
      <c r="B83" s="19"/>
      <c r="C83" s="114" t="s">
        <v>78</v>
      </c>
      <c r="D83" s="114" t="s">
        <v>124</v>
      </c>
      <c r="E83" s="115" t="s">
        <v>593</v>
      </c>
      <c r="F83" s="116" t="s">
        <v>594</v>
      </c>
      <c r="G83" s="117" t="s">
        <v>474</v>
      </c>
      <c r="H83" s="118">
        <v>1</v>
      </c>
      <c r="I83" s="119"/>
      <c r="J83" s="119">
        <f>ROUND($I$83*$H$83,2)</f>
        <v>0</v>
      </c>
      <c r="K83" s="116" t="s">
        <v>793</v>
      </c>
      <c r="L83" s="19"/>
      <c r="M83" s="120"/>
      <c r="N83" s="121" t="s">
        <v>41</v>
      </c>
      <c r="Q83" s="122">
        <v>0</v>
      </c>
      <c r="R83" s="122">
        <f>$Q$83*$H$83</f>
        <v>0</v>
      </c>
      <c r="S83" s="122">
        <v>0</v>
      </c>
      <c r="T83" s="123">
        <f>$S$83*$H$83</f>
        <v>0</v>
      </c>
      <c r="AR83" s="73" t="s">
        <v>128</v>
      </c>
      <c r="AT83" s="73" t="s">
        <v>124</v>
      </c>
      <c r="AU83" s="73" t="s">
        <v>78</v>
      </c>
      <c r="AY83" s="6" t="s">
        <v>122</v>
      </c>
      <c r="BE83" s="124">
        <f>IF($N$83="základní",$J$83,0)</f>
        <v>0</v>
      </c>
      <c r="BF83" s="124">
        <f>IF($N$83="snížená",$J$83,0)</f>
        <v>0</v>
      </c>
      <c r="BG83" s="124">
        <f>IF($N$83="zákl. přenesená",$J$83,0)</f>
        <v>0</v>
      </c>
      <c r="BH83" s="124">
        <f>IF($N$83="sníž. přenesená",$J$83,0)</f>
        <v>0</v>
      </c>
      <c r="BI83" s="124">
        <f>IF($N$83="nulová",$J$83,0)</f>
        <v>0</v>
      </c>
      <c r="BJ83" s="73" t="s">
        <v>20</v>
      </c>
      <c r="BK83" s="124">
        <f>ROUND($I$83*$H$83,2)</f>
        <v>0</v>
      </c>
      <c r="BL83" s="73" t="s">
        <v>128</v>
      </c>
      <c r="BM83" s="73" t="s">
        <v>595</v>
      </c>
    </row>
    <row r="84" spans="2:47" s="6" customFormat="1" ht="30.75" customHeight="1">
      <c r="B84" s="19"/>
      <c r="D84" s="126" t="s">
        <v>592</v>
      </c>
      <c r="F84" s="161" t="s">
        <v>596</v>
      </c>
      <c r="L84" s="19"/>
      <c r="M84" s="45"/>
      <c r="T84" s="46"/>
      <c r="AT84" s="6" t="s">
        <v>592</v>
      </c>
      <c r="AU84" s="6" t="s">
        <v>78</v>
      </c>
    </row>
    <row r="85" spans="2:65" s="6" customFormat="1" ht="15.75" customHeight="1">
      <c r="B85" s="19"/>
      <c r="C85" s="114" t="s">
        <v>138</v>
      </c>
      <c r="D85" s="114" t="s">
        <v>124</v>
      </c>
      <c r="E85" s="115" t="s">
        <v>597</v>
      </c>
      <c r="F85" s="116" t="s">
        <v>791</v>
      </c>
      <c r="G85" s="117" t="s">
        <v>474</v>
      </c>
      <c r="H85" s="118">
        <v>1</v>
      </c>
      <c r="I85" s="119"/>
      <c r="J85" s="119">
        <f>ROUND($I$85*$H$85,2)</f>
        <v>0</v>
      </c>
      <c r="K85" s="116" t="s">
        <v>793</v>
      </c>
      <c r="L85" s="19"/>
      <c r="M85" s="120"/>
      <c r="N85" s="121" t="s">
        <v>41</v>
      </c>
      <c r="Q85" s="122">
        <v>0</v>
      </c>
      <c r="R85" s="122">
        <f>$Q$85*$H$85</f>
        <v>0</v>
      </c>
      <c r="S85" s="122">
        <v>0</v>
      </c>
      <c r="T85" s="123">
        <f>$S$85*$H$85</f>
        <v>0</v>
      </c>
      <c r="AR85" s="73" t="s">
        <v>128</v>
      </c>
      <c r="AT85" s="73" t="s">
        <v>124</v>
      </c>
      <c r="AU85" s="73" t="s">
        <v>78</v>
      </c>
      <c r="AY85" s="6" t="s">
        <v>122</v>
      </c>
      <c r="BE85" s="124">
        <f>IF($N$85="základní",$J$85,0)</f>
        <v>0</v>
      </c>
      <c r="BF85" s="124">
        <f>IF($N$85="snížená",$J$85,0)</f>
        <v>0</v>
      </c>
      <c r="BG85" s="124">
        <f>IF($N$85="zákl. přenesená",$J$85,0)</f>
        <v>0</v>
      </c>
      <c r="BH85" s="124">
        <f>IF($N$85="sníž. přenesená",$J$85,0)</f>
        <v>0</v>
      </c>
      <c r="BI85" s="124">
        <f>IF($N$85="nulová",$J$85,0)</f>
        <v>0</v>
      </c>
      <c r="BJ85" s="73" t="s">
        <v>20</v>
      </c>
      <c r="BK85" s="124">
        <f>ROUND($I$85*$H$85,2)</f>
        <v>0</v>
      </c>
      <c r="BL85" s="73" t="s">
        <v>128</v>
      </c>
      <c r="BM85" s="73" t="s">
        <v>598</v>
      </c>
    </row>
    <row r="86" spans="2:47" s="6" customFormat="1" ht="174" customHeight="1">
      <c r="B86" s="19"/>
      <c r="D86" s="126" t="s">
        <v>592</v>
      </c>
      <c r="F86" s="161" t="s">
        <v>792</v>
      </c>
      <c r="L86" s="19"/>
      <c r="M86" s="45"/>
      <c r="T86" s="46"/>
      <c r="AT86" s="6" t="s">
        <v>592</v>
      </c>
      <c r="AU86" s="6" t="s">
        <v>78</v>
      </c>
    </row>
    <row r="87" spans="2:65" s="6" customFormat="1" ht="15.75" customHeight="1">
      <c r="B87" s="19"/>
      <c r="C87" s="114" t="s">
        <v>128</v>
      </c>
      <c r="D87" s="114" t="s">
        <v>124</v>
      </c>
      <c r="E87" s="115" t="s">
        <v>599</v>
      </c>
      <c r="F87" s="116" t="s">
        <v>600</v>
      </c>
      <c r="G87" s="117" t="s">
        <v>601</v>
      </c>
      <c r="H87" s="118">
        <v>1</v>
      </c>
      <c r="I87" s="119"/>
      <c r="J87" s="119">
        <f>ROUND($I$87*$H$87,2)</f>
        <v>0</v>
      </c>
      <c r="K87" s="116" t="s">
        <v>793</v>
      </c>
      <c r="L87" s="19"/>
      <c r="M87" s="120"/>
      <c r="N87" s="121" t="s">
        <v>41</v>
      </c>
      <c r="Q87" s="122">
        <v>0</v>
      </c>
      <c r="R87" s="122">
        <f>$Q$87*$H$87</f>
        <v>0</v>
      </c>
      <c r="S87" s="122">
        <v>0</v>
      </c>
      <c r="T87" s="123">
        <f>$S$87*$H$87</f>
        <v>0</v>
      </c>
      <c r="AR87" s="73" t="s">
        <v>128</v>
      </c>
      <c r="AT87" s="73" t="s">
        <v>124</v>
      </c>
      <c r="AU87" s="73" t="s">
        <v>78</v>
      </c>
      <c r="AY87" s="6" t="s">
        <v>122</v>
      </c>
      <c r="BE87" s="124">
        <f>IF($N$87="základní",$J$87,0)</f>
        <v>0</v>
      </c>
      <c r="BF87" s="124">
        <f>IF($N$87="snížená",$J$87,0)</f>
        <v>0</v>
      </c>
      <c r="BG87" s="124">
        <f>IF($N$87="zákl. přenesená",$J$87,0)</f>
        <v>0</v>
      </c>
      <c r="BH87" s="124">
        <f>IF($N$87="sníž. přenesená",$J$87,0)</f>
        <v>0</v>
      </c>
      <c r="BI87" s="124">
        <f>IF($N$87="nulová",$J$87,0)</f>
        <v>0</v>
      </c>
      <c r="BJ87" s="73" t="s">
        <v>20</v>
      </c>
      <c r="BK87" s="124">
        <f>ROUND($I$87*$H$87,2)</f>
        <v>0</v>
      </c>
      <c r="BL87" s="73" t="s">
        <v>128</v>
      </c>
      <c r="BM87" s="73" t="s">
        <v>602</v>
      </c>
    </row>
    <row r="88" spans="2:65" s="6" customFormat="1" ht="15.75" customHeight="1">
      <c r="B88" s="19"/>
      <c r="C88" s="117" t="s">
        <v>147</v>
      </c>
      <c r="D88" s="117" t="s">
        <v>124</v>
      </c>
      <c r="E88" s="115" t="s">
        <v>603</v>
      </c>
      <c r="F88" s="116" t="s">
        <v>604</v>
      </c>
      <c r="G88" s="117" t="s">
        <v>601</v>
      </c>
      <c r="H88" s="118">
        <v>1</v>
      </c>
      <c r="I88" s="119"/>
      <c r="J88" s="119">
        <f>ROUND($I$88*$H$88,2)</f>
        <v>0</v>
      </c>
      <c r="K88" s="116" t="s">
        <v>793</v>
      </c>
      <c r="L88" s="19"/>
      <c r="M88" s="120"/>
      <c r="N88" s="162" t="s">
        <v>41</v>
      </c>
      <c r="O88" s="163"/>
      <c r="P88" s="163"/>
      <c r="Q88" s="164">
        <v>0</v>
      </c>
      <c r="R88" s="164">
        <f>$Q$88*$H$88</f>
        <v>0</v>
      </c>
      <c r="S88" s="164">
        <v>0</v>
      </c>
      <c r="T88" s="165">
        <f>$S$88*$H$88</f>
        <v>0</v>
      </c>
      <c r="AR88" s="73" t="s">
        <v>128</v>
      </c>
      <c r="AT88" s="73" t="s">
        <v>124</v>
      </c>
      <c r="AU88" s="73" t="s">
        <v>78</v>
      </c>
      <c r="AY88" s="73" t="s">
        <v>122</v>
      </c>
      <c r="BE88" s="124">
        <f>IF($N$88="základní",$J$88,0)</f>
        <v>0</v>
      </c>
      <c r="BF88" s="124">
        <f>IF($N$88="snížená",$J$88,0)</f>
        <v>0</v>
      </c>
      <c r="BG88" s="124">
        <f>IF($N$88="zákl. přenesená",$J$88,0)</f>
        <v>0</v>
      </c>
      <c r="BH88" s="124">
        <f>IF($N$88="sníž. přenesená",$J$88,0)</f>
        <v>0</v>
      </c>
      <c r="BI88" s="124">
        <f>IF($N$88="nulová",$J$88,0)</f>
        <v>0</v>
      </c>
      <c r="BJ88" s="73" t="s">
        <v>20</v>
      </c>
      <c r="BK88" s="124">
        <f>ROUND($I$88*$H$88,2)</f>
        <v>0</v>
      </c>
      <c r="BL88" s="73" t="s">
        <v>128</v>
      </c>
      <c r="BM88" s="73" t="s">
        <v>605</v>
      </c>
    </row>
    <row r="89" spans="2:12" s="6" customFormat="1" ht="7.5" customHeight="1"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19"/>
    </row>
    <row r="445" s="2" customFormat="1" ht="14.25" customHeight="1"/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2:11" s="179" customFormat="1" ht="45" customHeight="1">
      <c r="B3" s="177"/>
      <c r="C3" s="284" t="s">
        <v>613</v>
      </c>
      <c r="D3" s="284"/>
      <c r="E3" s="284"/>
      <c r="F3" s="284"/>
      <c r="G3" s="284"/>
      <c r="H3" s="284"/>
      <c r="I3" s="284"/>
      <c r="J3" s="284"/>
      <c r="K3" s="178"/>
    </row>
    <row r="4" spans="2:11" ht="25.5" customHeight="1">
      <c r="B4" s="180"/>
      <c r="C4" s="289" t="s">
        <v>614</v>
      </c>
      <c r="D4" s="289"/>
      <c r="E4" s="289"/>
      <c r="F4" s="289"/>
      <c r="G4" s="289"/>
      <c r="H4" s="289"/>
      <c r="I4" s="289"/>
      <c r="J4" s="289"/>
      <c r="K4" s="181"/>
    </row>
    <row r="5" spans="2:11" ht="5.25" customHeight="1">
      <c r="B5" s="180"/>
      <c r="C5" s="182"/>
      <c r="D5" s="182"/>
      <c r="E5" s="182"/>
      <c r="F5" s="182"/>
      <c r="G5" s="182"/>
      <c r="H5" s="182"/>
      <c r="I5" s="182"/>
      <c r="J5" s="182"/>
      <c r="K5" s="181"/>
    </row>
    <row r="6" spans="2:11" ht="15" customHeight="1">
      <c r="B6" s="180"/>
      <c r="C6" s="286" t="s">
        <v>615</v>
      </c>
      <c r="D6" s="286"/>
      <c r="E6" s="286"/>
      <c r="F6" s="286"/>
      <c r="G6" s="286"/>
      <c r="H6" s="286"/>
      <c r="I6" s="286"/>
      <c r="J6" s="286"/>
      <c r="K6" s="181"/>
    </row>
    <row r="7" spans="2:11" ht="15" customHeight="1">
      <c r="B7" s="184"/>
      <c r="C7" s="286" t="s">
        <v>616</v>
      </c>
      <c r="D7" s="286"/>
      <c r="E7" s="286"/>
      <c r="F7" s="286"/>
      <c r="G7" s="286"/>
      <c r="H7" s="286"/>
      <c r="I7" s="286"/>
      <c r="J7" s="286"/>
      <c r="K7" s="181"/>
    </row>
    <row r="8" spans="2:11" ht="12.75" customHeight="1">
      <c r="B8" s="184"/>
      <c r="C8" s="183"/>
      <c r="D8" s="183"/>
      <c r="E8" s="183"/>
      <c r="F8" s="183"/>
      <c r="G8" s="183"/>
      <c r="H8" s="183"/>
      <c r="I8" s="183"/>
      <c r="J8" s="183"/>
      <c r="K8" s="181"/>
    </row>
    <row r="9" spans="2:11" ht="15" customHeight="1">
      <c r="B9" s="184"/>
      <c r="C9" s="286" t="s">
        <v>617</v>
      </c>
      <c r="D9" s="286"/>
      <c r="E9" s="286"/>
      <c r="F9" s="286"/>
      <c r="G9" s="286"/>
      <c r="H9" s="286"/>
      <c r="I9" s="286"/>
      <c r="J9" s="286"/>
      <c r="K9" s="181"/>
    </row>
    <row r="10" spans="2:11" ht="15" customHeight="1">
      <c r="B10" s="184"/>
      <c r="C10" s="183"/>
      <c r="D10" s="286" t="s">
        <v>618</v>
      </c>
      <c r="E10" s="286"/>
      <c r="F10" s="286"/>
      <c r="G10" s="286"/>
      <c r="H10" s="286"/>
      <c r="I10" s="286"/>
      <c r="J10" s="286"/>
      <c r="K10" s="181"/>
    </row>
    <row r="11" spans="2:11" ht="15" customHeight="1">
      <c r="B11" s="184"/>
      <c r="C11" s="185"/>
      <c r="D11" s="286" t="s">
        <v>619</v>
      </c>
      <c r="E11" s="286"/>
      <c r="F11" s="286"/>
      <c r="G11" s="286"/>
      <c r="H11" s="286"/>
      <c r="I11" s="286"/>
      <c r="J11" s="286"/>
      <c r="K11" s="181"/>
    </row>
    <row r="12" spans="2:11" ht="12.75" customHeight="1">
      <c r="B12" s="184"/>
      <c r="C12" s="185"/>
      <c r="D12" s="185"/>
      <c r="E12" s="185"/>
      <c r="F12" s="185"/>
      <c r="G12" s="185"/>
      <c r="H12" s="185"/>
      <c r="I12" s="185"/>
      <c r="J12" s="185"/>
      <c r="K12" s="181"/>
    </row>
    <row r="13" spans="2:11" ht="15" customHeight="1">
      <c r="B13" s="184"/>
      <c r="C13" s="185"/>
      <c r="D13" s="286" t="s">
        <v>620</v>
      </c>
      <c r="E13" s="286"/>
      <c r="F13" s="286"/>
      <c r="G13" s="286"/>
      <c r="H13" s="286"/>
      <c r="I13" s="286"/>
      <c r="J13" s="286"/>
      <c r="K13" s="181"/>
    </row>
    <row r="14" spans="2:11" ht="15" customHeight="1">
      <c r="B14" s="184"/>
      <c r="C14" s="185"/>
      <c r="D14" s="286" t="s">
        <v>621</v>
      </c>
      <c r="E14" s="286"/>
      <c r="F14" s="286"/>
      <c r="G14" s="286"/>
      <c r="H14" s="286"/>
      <c r="I14" s="286"/>
      <c r="J14" s="286"/>
      <c r="K14" s="181"/>
    </row>
    <row r="15" spans="2:11" ht="15" customHeight="1">
      <c r="B15" s="184"/>
      <c r="C15" s="185"/>
      <c r="D15" s="286" t="s">
        <v>622</v>
      </c>
      <c r="E15" s="286"/>
      <c r="F15" s="286"/>
      <c r="G15" s="286"/>
      <c r="H15" s="286"/>
      <c r="I15" s="286"/>
      <c r="J15" s="286"/>
      <c r="K15" s="181"/>
    </row>
    <row r="16" spans="2:11" ht="15" customHeight="1">
      <c r="B16" s="184"/>
      <c r="C16" s="185"/>
      <c r="D16" s="185"/>
      <c r="E16" s="186" t="s">
        <v>76</v>
      </c>
      <c r="F16" s="286" t="s">
        <v>623</v>
      </c>
      <c r="G16" s="286"/>
      <c r="H16" s="286"/>
      <c r="I16" s="286"/>
      <c r="J16" s="286"/>
      <c r="K16" s="181"/>
    </row>
    <row r="17" spans="2:11" ht="15" customHeight="1">
      <c r="B17" s="184"/>
      <c r="C17" s="185"/>
      <c r="D17" s="185"/>
      <c r="E17" s="186" t="s">
        <v>624</v>
      </c>
      <c r="F17" s="286" t="s">
        <v>625</v>
      </c>
      <c r="G17" s="286"/>
      <c r="H17" s="286"/>
      <c r="I17" s="286"/>
      <c r="J17" s="286"/>
      <c r="K17" s="181"/>
    </row>
    <row r="18" spans="2:11" ht="15" customHeight="1">
      <c r="B18" s="184"/>
      <c r="C18" s="185"/>
      <c r="D18" s="185"/>
      <c r="E18" s="186" t="s">
        <v>626</v>
      </c>
      <c r="F18" s="286" t="s">
        <v>627</v>
      </c>
      <c r="G18" s="286"/>
      <c r="H18" s="286"/>
      <c r="I18" s="286"/>
      <c r="J18" s="286"/>
      <c r="K18" s="181"/>
    </row>
    <row r="19" spans="2:11" ht="15" customHeight="1">
      <c r="B19" s="184"/>
      <c r="C19" s="185"/>
      <c r="D19" s="185"/>
      <c r="E19" s="186" t="s">
        <v>628</v>
      </c>
      <c r="F19" s="286" t="s">
        <v>629</v>
      </c>
      <c r="G19" s="286"/>
      <c r="H19" s="286"/>
      <c r="I19" s="286"/>
      <c r="J19" s="286"/>
      <c r="K19" s="181"/>
    </row>
    <row r="20" spans="2:11" ht="15" customHeight="1">
      <c r="B20" s="184"/>
      <c r="C20" s="185"/>
      <c r="D20" s="185"/>
      <c r="E20" s="186" t="s">
        <v>630</v>
      </c>
      <c r="F20" s="286" t="s">
        <v>631</v>
      </c>
      <c r="G20" s="286"/>
      <c r="H20" s="286"/>
      <c r="I20" s="286"/>
      <c r="J20" s="286"/>
      <c r="K20" s="181"/>
    </row>
    <row r="21" spans="2:11" ht="15" customHeight="1">
      <c r="B21" s="184"/>
      <c r="C21" s="185"/>
      <c r="D21" s="185"/>
      <c r="E21" s="186" t="s">
        <v>632</v>
      </c>
      <c r="F21" s="286" t="s">
        <v>633</v>
      </c>
      <c r="G21" s="286"/>
      <c r="H21" s="286"/>
      <c r="I21" s="286"/>
      <c r="J21" s="286"/>
      <c r="K21" s="181"/>
    </row>
    <row r="22" spans="2:11" ht="12.75" customHeight="1">
      <c r="B22" s="184"/>
      <c r="C22" s="185"/>
      <c r="D22" s="185"/>
      <c r="E22" s="185"/>
      <c r="F22" s="185"/>
      <c r="G22" s="185"/>
      <c r="H22" s="185"/>
      <c r="I22" s="185"/>
      <c r="J22" s="185"/>
      <c r="K22" s="181"/>
    </row>
    <row r="23" spans="2:11" ht="15" customHeight="1">
      <c r="B23" s="184"/>
      <c r="C23" s="286" t="s">
        <v>634</v>
      </c>
      <c r="D23" s="286"/>
      <c r="E23" s="286"/>
      <c r="F23" s="286"/>
      <c r="G23" s="286"/>
      <c r="H23" s="286"/>
      <c r="I23" s="286"/>
      <c r="J23" s="286"/>
      <c r="K23" s="181"/>
    </row>
    <row r="24" spans="2:11" ht="15" customHeight="1">
      <c r="B24" s="184"/>
      <c r="C24" s="286" t="s">
        <v>635</v>
      </c>
      <c r="D24" s="286"/>
      <c r="E24" s="286"/>
      <c r="F24" s="286"/>
      <c r="G24" s="286"/>
      <c r="H24" s="286"/>
      <c r="I24" s="286"/>
      <c r="J24" s="286"/>
      <c r="K24" s="181"/>
    </row>
    <row r="25" spans="2:11" ht="15" customHeight="1">
      <c r="B25" s="184"/>
      <c r="C25" s="183"/>
      <c r="D25" s="286" t="s">
        <v>636</v>
      </c>
      <c r="E25" s="286"/>
      <c r="F25" s="286"/>
      <c r="G25" s="286"/>
      <c r="H25" s="286"/>
      <c r="I25" s="286"/>
      <c r="J25" s="286"/>
      <c r="K25" s="181"/>
    </row>
    <row r="26" spans="2:11" ht="15" customHeight="1">
      <c r="B26" s="184"/>
      <c r="C26" s="185"/>
      <c r="D26" s="286" t="s">
        <v>637</v>
      </c>
      <c r="E26" s="286"/>
      <c r="F26" s="286"/>
      <c r="G26" s="286"/>
      <c r="H26" s="286"/>
      <c r="I26" s="286"/>
      <c r="J26" s="286"/>
      <c r="K26" s="181"/>
    </row>
    <row r="27" spans="2:11" ht="12.75" customHeight="1">
      <c r="B27" s="184"/>
      <c r="C27" s="185"/>
      <c r="D27" s="185"/>
      <c r="E27" s="185"/>
      <c r="F27" s="185"/>
      <c r="G27" s="185"/>
      <c r="H27" s="185"/>
      <c r="I27" s="185"/>
      <c r="J27" s="185"/>
      <c r="K27" s="181"/>
    </row>
    <row r="28" spans="2:11" ht="15" customHeight="1">
      <c r="B28" s="184"/>
      <c r="C28" s="185"/>
      <c r="D28" s="286" t="s">
        <v>638</v>
      </c>
      <c r="E28" s="286"/>
      <c r="F28" s="286"/>
      <c r="G28" s="286"/>
      <c r="H28" s="286"/>
      <c r="I28" s="286"/>
      <c r="J28" s="286"/>
      <c r="K28" s="181"/>
    </row>
    <row r="29" spans="2:11" ht="15" customHeight="1">
      <c r="B29" s="184"/>
      <c r="C29" s="185"/>
      <c r="D29" s="286" t="s">
        <v>639</v>
      </c>
      <c r="E29" s="286"/>
      <c r="F29" s="286"/>
      <c r="G29" s="286"/>
      <c r="H29" s="286"/>
      <c r="I29" s="286"/>
      <c r="J29" s="286"/>
      <c r="K29" s="181"/>
    </row>
    <row r="30" spans="2:11" ht="12.75" customHeight="1">
      <c r="B30" s="184"/>
      <c r="C30" s="185"/>
      <c r="D30" s="185"/>
      <c r="E30" s="185"/>
      <c r="F30" s="185"/>
      <c r="G30" s="185"/>
      <c r="H30" s="185"/>
      <c r="I30" s="185"/>
      <c r="J30" s="185"/>
      <c r="K30" s="181"/>
    </row>
    <row r="31" spans="2:11" ht="15" customHeight="1">
      <c r="B31" s="184"/>
      <c r="C31" s="185"/>
      <c r="D31" s="286" t="s">
        <v>640</v>
      </c>
      <c r="E31" s="286"/>
      <c r="F31" s="286"/>
      <c r="G31" s="286"/>
      <c r="H31" s="286"/>
      <c r="I31" s="286"/>
      <c r="J31" s="286"/>
      <c r="K31" s="181"/>
    </row>
    <row r="32" spans="2:11" ht="15" customHeight="1">
      <c r="B32" s="184"/>
      <c r="C32" s="185"/>
      <c r="D32" s="286" t="s">
        <v>641</v>
      </c>
      <c r="E32" s="286"/>
      <c r="F32" s="286"/>
      <c r="G32" s="286"/>
      <c r="H32" s="286"/>
      <c r="I32" s="286"/>
      <c r="J32" s="286"/>
      <c r="K32" s="181"/>
    </row>
    <row r="33" spans="2:11" ht="15" customHeight="1">
      <c r="B33" s="184"/>
      <c r="C33" s="185"/>
      <c r="D33" s="286" t="s">
        <v>642</v>
      </c>
      <c r="E33" s="286"/>
      <c r="F33" s="286"/>
      <c r="G33" s="286"/>
      <c r="H33" s="286"/>
      <c r="I33" s="286"/>
      <c r="J33" s="286"/>
      <c r="K33" s="181"/>
    </row>
    <row r="34" spans="2:11" ht="15" customHeight="1">
      <c r="B34" s="184"/>
      <c r="C34" s="185"/>
      <c r="D34" s="183"/>
      <c r="E34" s="187" t="s">
        <v>106</v>
      </c>
      <c r="F34" s="183"/>
      <c r="G34" s="286" t="s">
        <v>643</v>
      </c>
      <c r="H34" s="286"/>
      <c r="I34" s="286"/>
      <c r="J34" s="286"/>
      <c r="K34" s="181"/>
    </row>
    <row r="35" spans="2:11" ht="30.75" customHeight="1">
      <c r="B35" s="184"/>
      <c r="C35" s="185"/>
      <c r="D35" s="183"/>
      <c r="E35" s="187" t="s">
        <v>644</v>
      </c>
      <c r="F35" s="183"/>
      <c r="G35" s="286" t="s">
        <v>645</v>
      </c>
      <c r="H35" s="286"/>
      <c r="I35" s="286"/>
      <c r="J35" s="286"/>
      <c r="K35" s="181"/>
    </row>
    <row r="36" spans="2:11" ht="15" customHeight="1">
      <c r="B36" s="184"/>
      <c r="C36" s="185"/>
      <c r="D36" s="183"/>
      <c r="E36" s="187" t="s">
        <v>51</v>
      </c>
      <c r="F36" s="183"/>
      <c r="G36" s="286" t="s">
        <v>646</v>
      </c>
      <c r="H36" s="286"/>
      <c r="I36" s="286"/>
      <c r="J36" s="286"/>
      <c r="K36" s="181"/>
    </row>
    <row r="37" spans="2:11" ht="15" customHeight="1">
      <c r="B37" s="184"/>
      <c r="C37" s="185"/>
      <c r="D37" s="183"/>
      <c r="E37" s="187" t="s">
        <v>107</v>
      </c>
      <c r="F37" s="183"/>
      <c r="G37" s="286" t="s">
        <v>647</v>
      </c>
      <c r="H37" s="286"/>
      <c r="I37" s="286"/>
      <c r="J37" s="286"/>
      <c r="K37" s="181"/>
    </row>
    <row r="38" spans="2:11" ht="15" customHeight="1">
      <c r="B38" s="184"/>
      <c r="C38" s="185"/>
      <c r="D38" s="183"/>
      <c r="E38" s="187" t="s">
        <v>108</v>
      </c>
      <c r="F38" s="183"/>
      <c r="G38" s="286" t="s">
        <v>648</v>
      </c>
      <c r="H38" s="286"/>
      <c r="I38" s="286"/>
      <c r="J38" s="286"/>
      <c r="K38" s="181"/>
    </row>
    <row r="39" spans="2:11" ht="15" customHeight="1">
      <c r="B39" s="184"/>
      <c r="C39" s="185"/>
      <c r="D39" s="183"/>
      <c r="E39" s="187" t="s">
        <v>109</v>
      </c>
      <c r="F39" s="183"/>
      <c r="G39" s="286" t="s">
        <v>649</v>
      </c>
      <c r="H39" s="286"/>
      <c r="I39" s="286"/>
      <c r="J39" s="286"/>
      <c r="K39" s="181"/>
    </row>
    <row r="40" spans="2:11" ht="15" customHeight="1">
      <c r="B40" s="184"/>
      <c r="C40" s="185"/>
      <c r="D40" s="183"/>
      <c r="E40" s="187" t="s">
        <v>650</v>
      </c>
      <c r="F40" s="183"/>
      <c r="G40" s="286" t="s">
        <v>651</v>
      </c>
      <c r="H40" s="286"/>
      <c r="I40" s="286"/>
      <c r="J40" s="286"/>
      <c r="K40" s="181"/>
    </row>
    <row r="41" spans="2:11" ht="15" customHeight="1">
      <c r="B41" s="184"/>
      <c r="C41" s="185"/>
      <c r="D41" s="183"/>
      <c r="E41" s="187"/>
      <c r="F41" s="183"/>
      <c r="G41" s="286" t="s">
        <v>652</v>
      </c>
      <c r="H41" s="286"/>
      <c r="I41" s="286"/>
      <c r="J41" s="286"/>
      <c r="K41" s="181"/>
    </row>
    <row r="42" spans="2:11" ht="15" customHeight="1">
      <c r="B42" s="184"/>
      <c r="C42" s="185"/>
      <c r="D42" s="183"/>
      <c r="E42" s="187" t="s">
        <v>653</v>
      </c>
      <c r="F42" s="183"/>
      <c r="G42" s="286" t="s">
        <v>654</v>
      </c>
      <c r="H42" s="286"/>
      <c r="I42" s="286"/>
      <c r="J42" s="286"/>
      <c r="K42" s="181"/>
    </row>
    <row r="43" spans="2:11" ht="15" customHeight="1">
      <c r="B43" s="184"/>
      <c r="C43" s="185"/>
      <c r="D43" s="183"/>
      <c r="E43" s="187" t="s">
        <v>112</v>
      </c>
      <c r="F43" s="183"/>
      <c r="G43" s="286" t="s">
        <v>655</v>
      </c>
      <c r="H43" s="286"/>
      <c r="I43" s="286"/>
      <c r="J43" s="286"/>
      <c r="K43" s="181"/>
    </row>
    <row r="44" spans="2:11" ht="12.75" customHeight="1">
      <c r="B44" s="184"/>
      <c r="C44" s="185"/>
      <c r="D44" s="183"/>
      <c r="E44" s="183"/>
      <c r="F44" s="183"/>
      <c r="G44" s="183"/>
      <c r="H44" s="183"/>
      <c r="I44" s="183"/>
      <c r="J44" s="183"/>
      <c r="K44" s="181"/>
    </row>
    <row r="45" spans="2:11" ht="15" customHeight="1">
      <c r="B45" s="184"/>
      <c r="C45" s="185"/>
      <c r="D45" s="286" t="s">
        <v>656</v>
      </c>
      <c r="E45" s="286"/>
      <c r="F45" s="286"/>
      <c r="G45" s="286"/>
      <c r="H45" s="286"/>
      <c r="I45" s="286"/>
      <c r="J45" s="286"/>
      <c r="K45" s="181"/>
    </row>
    <row r="46" spans="2:11" ht="15" customHeight="1">
      <c r="B46" s="184"/>
      <c r="C46" s="185"/>
      <c r="D46" s="185"/>
      <c r="E46" s="286" t="s">
        <v>657</v>
      </c>
      <c r="F46" s="286"/>
      <c r="G46" s="286"/>
      <c r="H46" s="286"/>
      <c r="I46" s="286"/>
      <c r="J46" s="286"/>
      <c r="K46" s="181"/>
    </row>
    <row r="47" spans="2:11" ht="15" customHeight="1">
      <c r="B47" s="184"/>
      <c r="C47" s="185"/>
      <c r="D47" s="185"/>
      <c r="E47" s="286" t="s">
        <v>658</v>
      </c>
      <c r="F47" s="286"/>
      <c r="G47" s="286"/>
      <c r="H47" s="286"/>
      <c r="I47" s="286"/>
      <c r="J47" s="286"/>
      <c r="K47" s="181"/>
    </row>
    <row r="48" spans="2:11" ht="15" customHeight="1">
      <c r="B48" s="184"/>
      <c r="C48" s="185"/>
      <c r="D48" s="185"/>
      <c r="E48" s="286" t="s">
        <v>659</v>
      </c>
      <c r="F48" s="286"/>
      <c r="G48" s="286"/>
      <c r="H48" s="286"/>
      <c r="I48" s="286"/>
      <c r="J48" s="286"/>
      <c r="K48" s="181"/>
    </row>
    <row r="49" spans="2:11" ht="15" customHeight="1">
      <c r="B49" s="184"/>
      <c r="C49" s="185"/>
      <c r="D49" s="286" t="s">
        <v>660</v>
      </c>
      <c r="E49" s="286"/>
      <c r="F49" s="286"/>
      <c r="G49" s="286"/>
      <c r="H49" s="286"/>
      <c r="I49" s="286"/>
      <c r="J49" s="286"/>
      <c r="K49" s="181"/>
    </row>
    <row r="50" spans="2:11" ht="25.5" customHeight="1">
      <c r="B50" s="180"/>
      <c r="C50" s="289" t="s">
        <v>661</v>
      </c>
      <c r="D50" s="289"/>
      <c r="E50" s="289"/>
      <c r="F50" s="289"/>
      <c r="G50" s="289"/>
      <c r="H50" s="289"/>
      <c r="I50" s="289"/>
      <c r="J50" s="289"/>
      <c r="K50" s="181"/>
    </row>
    <row r="51" spans="2:11" ht="5.25" customHeight="1">
      <c r="B51" s="180"/>
      <c r="C51" s="182"/>
      <c r="D51" s="182"/>
      <c r="E51" s="182"/>
      <c r="F51" s="182"/>
      <c r="G51" s="182"/>
      <c r="H51" s="182"/>
      <c r="I51" s="182"/>
      <c r="J51" s="182"/>
      <c r="K51" s="181"/>
    </row>
    <row r="52" spans="2:11" ht="15" customHeight="1">
      <c r="B52" s="180"/>
      <c r="C52" s="286" t="s">
        <v>662</v>
      </c>
      <c r="D52" s="286"/>
      <c r="E52" s="286"/>
      <c r="F52" s="286"/>
      <c r="G52" s="286"/>
      <c r="H52" s="286"/>
      <c r="I52" s="286"/>
      <c r="J52" s="286"/>
      <c r="K52" s="181"/>
    </row>
    <row r="53" spans="2:11" ht="15" customHeight="1">
      <c r="B53" s="180"/>
      <c r="C53" s="286" t="s">
        <v>663</v>
      </c>
      <c r="D53" s="286"/>
      <c r="E53" s="286"/>
      <c r="F53" s="286"/>
      <c r="G53" s="286"/>
      <c r="H53" s="286"/>
      <c r="I53" s="286"/>
      <c r="J53" s="286"/>
      <c r="K53" s="181"/>
    </row>
    <row r="54" spans="2:11" ht="12.75" customHeight="1">
      <c r="B54" s="180"/>
      <c r="C54" s="183"/>
      <c r="D54" s="183"/>
      <c r="E54" s="183"/>
      <c r="F54" s="183"/>
      <c r="G54" s="183"/>
      <c r="H54" s="183"/>
      <c r="I54" s="183"/>
      <c r="J54" s="183"/>
      <c r="K54" s="181"/>
    </row>
    <row r="55" spans="2:11" ht="15" customHeight="1">
      <c r="B55" s="180"/>
      <c r="C55" s="286" t="s">
        <v>664</v>
      </c>
      <c r="D55" s="286"/>
      <c r="E55" s="286"/>
      <c r="F55" s="286"/>
      <c r="G55" s="286"/>
      <c r="H55" s="286"/>
      <c r="I55" s="286"/>
      <c r="J55" s="286"/>
      <c r="K55" s="181"/>
    </row>
    <row r="56" spans="2:11" ht="15" customHeight="1">
      <c r="B56" s="180"/>
      <c r="C56" s="185"/>
      <c r="D56" s="286" t="s">
        <v>665</v>
      </c>
      <c r="E56" s="286"/>
      <c r="F56" s="286"/>
      <c r="G56" s="286"/>
      <c r="H56" s="286"/>
      <c r="I56" s="286"/>
      <c r="J56" s="286"/>
      <c r="K56" s="181"/>
    </row>
    <row r="57" spans="2:11" ht="15" customHeight="1">
      <c r="B57" s="180"/>
      <c r="C57" s="185"/>
      <c r="D57" s="286" t="s">
        <v>666</v>
      </c>
      <c r="E57" s="286"/>
      <c r="F57" s="286"/>
      <c r="G57" s="286"/>
      <c r="H57" s="286"/>
      <c r="I57" s="286"/>
      <c r="J57" s="286"/>
      <c r="K57" s="181"/>
    </row>
    <row r="58" spans="2:11" ht="15" customHeight="1">
      <c r="B58" s="180"/>
      <c r="C58" s="185"/>
      <c r="D58" s="286" t="s">
        <v>667</v>
      </c>
      <c r="E58" s="286"/>
      <c r="F58" s="286"/>
      <c r="G58" s="286"/>
      <c r="H58" s="286"/>
      <c r="I58" s="286"/>
      <c r="J58" s="286"/>
      <c r="K58" s="181"/>
    </row>
    <row r="59" spans="2:11" ht="15" customHeight="1">
      <c r="B59" s="180"/>
      <c r="C59" s="185"/>
      <c r="D59" s="286" t="s">
        <v>668</v>
      </c>
      <c r="E59" s="286"/>
      <c r="F59" s="286"/>
      <c r="G59" s="286"/>
      <c r="H59" s="286"/>
      <c r="I59" s="286"/>
      <c r="J59" s="286"/>
      <c r="K59" s="181"/>
    </row>
    <row r="60" spans="2:11" ht="15" customHeight="1">
      <c r="B60" s="180"/>
      <c r="C60" s="185"/>
      <c r="D60" s="288" t="s">
        <v>669</v>
      </c>
      <c r="E60" s="288"/>
      <c r="F60" s="288"/>
      <c r="G60" s="288"/>
      <c r="H60" s="288"/>
      <c r="I60" s="288"/>
      <c r="J60" s="288"/>
      <c r="K60" s="181"/>
    </row>
    <row r="61" spans="2:11" ht="15" customHeight="1">
      <c r="B61" s="180"/>
      <c r="C61" s="185"/>
      <c r="D61" s="286" t="s">
        <v>670</v>
      </c>
      <c r="E61" s="286"/>
      <c r="F61" s="286"/>
      <c r="G61" s="286"/>
      <c r="H61" s="286"/>
      <c r="I61" s="286"/>
      <c r="J61" s="286"/>
      <c r="K61" s="181"/>
    </row>
    <row r="62" spans="2:11" ht="12.75" customHeight="1">
      <c r="B62" s="180"/>
      <c r="C62" s="185"/>
      <c r="D62" s="185"/>
      <c r="E62" s="188"/>
      <c r="F62" s="185"/>
      <c r="G62" s="185"/>
      <c r="H62" s="185"/>
      <c r="I62" s="185"/>
      <c r="J62" s="185"/>
      <c r="K62" s="181"/>
    </row>
    <row r="63" spans="2:11" ht="15" customHeight="1">
      <c r="B63" s="180"/>
      <c r="C63" s="185"/>
      <c r="D63" s="286" t="s">
        <v>671</v>
      </c>
      <c r="E63" s="286"/>
      <c r="F63" s="286"/>
      <c r="G63" s="286"/>
      <c r="H63" s="286"/>
      <c r="I63" s="286"/>
      <c r="J63" s="286"/>
      <c r="K63" s="181"/>
    </row>
    <row r="64" spans="2:11" ht="15" customHeight="1">
      <c r="B64" s="180"/>
      <c r="C64" s="185"/>
      <c r="D64" s="288" t="s">
        <v>672</v>
      </c>
      <c r="E64" s="288"/>
      <c r="F64" s="288"/>
      <c r="G64" s="288"/>
      <c r="H64" s="288"/>
      <c r="I64" s="288"/>
      <c r="J64" s="288"/>
      <c r="K64" s="181"/>
    </row>
    <row r="65" spans="2:11" ht="15" customHeight="1">
      <c r="B65" s="180"/>
      <c r="C65" s="185"/>
      <c r="D65" s="286" t="s">
        <v>673</v>
      </c>
      <c r="E65" s="286"/>
      <c r="F65" s="286"/>
      <c r="G65" s="286"/>
      <c r="H65" s="286"/>
      <c r="I65" s="286"/>
      <c r="J65" s="286"/>
      <c r="K65" s="181"/>
    </row>
    <row r="66" spans="2:11" ht="15" customHeight="1">
      <c r="B66" s="180"/>
      <c r="C66" s="185"/>
      <c r="D66" s="286" t="s">
        <v>674</v>
      </c>
      <c r="E66" s="286"/>
      <c r="F66" s="286"/>
      <c r="G66" s="286"/>
      <c r="H66" s="286"/>
      <c r="I66" s="286"/>
      <c r="J66" s="286"/>
      <c r="K66" s="181"/>
    </row>
    <row r="67" spans="2:11" ht="15" customHeight="1">
      <c r="B67" s="180"/>
      <c r="C67" s="185"/>
      <c r="D67" s="286" t="s">
        <v>675</v>
      </c>
      <c r="E67" s="286"/>
      <c r="F67" s="286"/>
      <c r="G67" s="286"/>
      <c r="H67" s="286"/>
      <c r="I67" s="286"/>
      <c r="J67" s="286"/>
      <c r="K67" s="181"/>
    </row>
    <row r="68" spans="2:11" ht="15" customHeight="1">
      <c r="B68" s="180"/>
      <c r="C68" s="185"/>
      <c r="D68" s="286" t="s">
        <v>676</v>
      </c>
      <c r="E68" s="286"/>
      <c r="F68" s="286"/>
      <c r="G68" s="286"/>
      <c r="H68" s="286"/>
      <c r="I68" s="286"/>
      <c r="J68" s="286"/>
      <c r="K68" s="181"/>
    </row>
    <row r="69" spans="2:11" ht="12.75" customHeight="1">
      <c r="B69" s="189"/>
      <c r="C69" s="190"/>
      <c r="D69" s="190"/>
      <c r="E69" s="190"/>
      <c r="F69" s="190"/>
      <c r="G69" s="190"/>
      <c r="H69" s="190"/>
      <c r="I69" s="190"/>
      <c r="J69" s="190"/>
      <c r="K69" s="191"/>
    </row>
    <row r="70" spans="2:11" ht="18.75" customHeight="1"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2:11" ht="18.75" customHeight="1"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2:11" ht="7.5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2:11" ht="45" customHeight="1">
      <c r="B73" s="197"/>
      <c r="C73" s="287" t="s">
        <v>612</v>
      </c>
      <c r="D73" s="287"/>
      <c r="E73" s="287"/>
      <c r="F73" s="287"/>
      <c r="G73" s="287"/>
      <c r="H73" s="287"/>
      <c r="I73" s="287"/>
      <c r="J73" s="287"/>
      <c r="K73" s="198"/>
    </row>
    <row r="74" spans="2:11" ht="17.25" customHeight="1">
      <c r="B74" s="197"/>
      <c r="C74" s="199" t="s">
        <v>677</v>
      </c>
      <c r="D74" s="199"/>
      <c r="E74" s="199"/>
      <c r="F74" s="199" t="s">
        <v>678</v>
      </c>
      <c r="G74" s="200"/>
      <c r="H74" s="199" t="s">
        <v>107</v>
      </c>
      <c r="I74" s="199" t="s">
        <v>55</v>
      </c>
      <c r="J74" s="199" t="s">
        <v>679</v>
      </c>
      <c r="K74" s="198"/>
    </row>
    <row r="75" spans="2:11" ht="17.25" customHeight="1">
      <c r="B75" s="197"/>
      <c r="C75" s="201" t="s">
        <v>680</v>
      </c>
      <c r="D75" s="201"/>
      <c r="E75" s="201"/>
      <c r="F75" s="202" t="s">
        <v>681</v>
      </c>
      <c r="G75" s="203"/>
      <c r="H75" s="201"/>
      <c r="I75" s="201"/>
      <c r="J75" s="201" t="s">
        <v>682</v>
      </c>
      <c r="K75" s="198"/>
    </row>
    <row r="76" spans="2:11" ht="5.25" customHeight="1">
      <c r="B76" s="197"/>
      <c r="C76" s="204"/>
      <c r="D76" s="204"/>
      <c r="E76" s="204"/>
      <c r="F76" s="204"/>
      <c r="G76" s="205"/>
      <c r="H76" s="204"/>
      <c r="I76" s="204"/>
      <c r="J76" s="204"/>
      <c r="K76" s="198"/>
    </row>
    <row r="77" spans="2:11" ht="15" customHeight="1">
      <c r="B77" s="197"/>
      <c r="C77" s="187" t="s">
        <v>51</v>
      </c>
      <c r="D77" s="204"/>
      <c r="E77" s="204"/>
      <c r="F77" s="206" t="s">
        <v>683</v>
      </c>
      <c r="G77" s="205"/>
      <c r="H77" s="187" t="s">
        <v>684</v>
      </c>
      <c r="I77" s="187" t="s">
        <v>685</v>
      </c>
      <c r="J77" s="187">
        <v>20</v>
      </c>
      <c r="K77" s="198"/>
    </row>
    <row r="78" spans="2:11" ht="15" customHeight="1">
      <c r="B78" s="197"/>
      <c r="C78" s="187" t="s">
        <v>686</v>
      </c>
      <c r="D78" s="187"/>
      <c r="E78" s="187"/>
      <c r="F78" s="206" t="s">
        <v>683</v>
      </c>
      <c r="G78" s="205"/>
      <c r="H78" s="187" t="s">
        <v>687</v>
      </c>
      <c r="I78" s="187" t="s">
        <v>685</v>
      </c>
      <c r="J78" s="187">
        <v>120</v>
      </c>
      <c r="K78" s="198"/>
    </row>
    <row r="79" spans="2:11" ht="15" customHeight="1">
      <c r="B79" s="207"/>
      <c r="C79" s="187" t="s">
        <v>688</v>
      </c>
      <c r="D79" s="187"/>
      <c r="E79" s="187"/>
      <c r="F79" s="206" t="s">
        <v>689</v>
      </c>
      <c r="G79" s="205"/>
      <c r="H79" s="187" t="s">
        <v>690</v>
      </c>
      <c r="I79" s="187" t="s">
        <v>685</v>
      </c>
      <c r="J79" s="187">
        <v>50</v>
      </c>
      <c r="K79" s="198"/>
    </row>
    <row r="80" spans="2:11" ht="15" customHeight="1">
      <c r="B80" s="207"/>
      <c r="C80" s="187" t="s">
        <v>691</v>
      </c>
      <c r="D80" s="187"/>
      <c r="E80" s="187"/>
      <c r="F80" s="206" t="s">
        <v>683</v>
      </c>
      <c r="G80" s="205"/>
      <c r="H80" s="187" t="s">
        <v>692</v>
      </c>
      <c r="I80" s="187" t="s">
        <v>693</v>
      </c>
      <c r="J80" s="187"/>
      <c r="K80" s="198"/>
    </row>
    <row r="81" spans="2:11" ht="15" customHeight="1">
      <c r="B81" s="207"/>
      <c r="C81" s="208" t="s">
        <v>694</v>
      </c>
      <c r="D81" s="208"/>
      <c r="E81" s="208"/>
      <c r="F81" s="209" t="s">
        <v>689</v>
      </c>
      <c r="G81" s="208"/>
      <c r="H81" s="208" t="s">
        <v>695</v>
      </c>
      <c r="I81" s="208" t="s">
        <v>685</v>
      </c>
      <c r="J81" s="208">
        <v>15</v>
      </c>
      <c r="K81" s="198"/>
    </row>
    <row r="82" spans="2:11" ht="15" customHeight="1">
      <c r="B82" s="207"/>
      <c r="C82" s="208" t="s">
        <v>696</v>
      </c>
      <c r="D82" s="208"/>
      <c r="E82" s="208"/>
      <c r="F82" s="209" t="s">
        <v>689</v>
      </c>
      <c r="G82" s="208"/>
      <c r="H82" s="208" t="s">
        <v>697</v>
      </c>
      <c r="I82" s="208" t="s">
        <v>685</v>
      </c>
      <c r="J82" s="208">
        <v>15</v>
      </c>
      <c r="K82" s="198"/>
    </row>
    <row r="83" spans="2:11" ht="15" customHeight="1">
      <c r="B83" s="207"/>
      <c r="C83" s="208" t="s">
        <v>698</v>
      </c>
      <c r="D83" s="208"/>
      <c r="E83" s="208"/>
      <c r="F83" s="209" t="s">
        <v>689</v>
      </c>
      <c r="G83" s="208"/>
      <c r="H83" s="208" t="s">
        <v>699</v>
      </c>
      <c r="I83" s="208" t="s">
        <v>685</v>
      </c>
      <c r="J83" s="208">
        <v>20</v>
      </c>
      <c r="K83" s="198"/>
    </row>
    <row r="84" spans="2:11" ht="15" customHeight="1">
      <c r="B84" s="207"/>
      <c r="C84" s="208" t="s">
        <v>700</v>
      </c>
      <c r="D84" s="208"/>
      <c r="E84" s="208"/>
      <c r="F84" s="209" t="s">
        <v>689</v>
      </c>
      <c r="G84" s="208"/>
      <c r="H84" s="208" t="s">
        <v>701</v>
      </c>
      <c r="I84" s="208" t="s">
        <v>685</v>
      </c>
      <c r="J84" s="208">
        <v>20</v>
      </c>
      <c r="K84" s="198"/>
    </row>
    <row r="85" spans="2:11" ht="15" customHeight="1">
      <c r="B85" s="207"/>
      <c r="C85" s="187" t="s">
        <v>702</v>
      </c>
      <c r="D85" s="187"/>
      <c r="E85" s="187"/>
      <c r="F85" s="206" t="s">
        <v>689</v>
      </c>
      <c r="G85" s="205"/>
      <c r="H85" s="187" t="s">
        <v>703</v>
      </c>
      <c r="I85" s="187" t="s">
        <v>685</v>
      </c>
      <c r="J85" s="187">
        <v>50</v>
      </c>
      <c r="K85" s="198"/>
    </row>
    <row r="86" spans="2:11" ht="15" customHeight="1">
      <c r="B86" s="207"/>
      <c r="C86" s="187" t="s">
        <v>704</v>
      </c>
      <c r="D86" s="187"/>
      <c r="E86" s="187"/>
      <c r="F86" s="206" t="s">
        <v>689</v>
      </c>
      <c r="G86" s="205"/>
      <c r="H86" s="187" t="s">
        <v>705</v>
      </c>
      <c r="I86" s="187" t="s">
        <v>685</v>
      </c>
      <c r="J86" s="187">
        <v>20</v>
      </c>
      <c r="K86" s="198"/>
    </row>
    <row r="87" spans="2:11" ht="15" customHeight="1">
      <c r="B87" s="207"/>
      <c r="C87" s="187" t="s">
        <v>706</v>
      </c>
      <c r="D87" s="187"/>
      <c r="E87" s="187"/>
      <c r="F87" s="206" t="s">
        <v>689</v>
      </c>
      <c r="G87" s="205"/>
      <c r="H87" s="187" t="s">
        <v>707</v>
      </c>
      <c r="I87" s="187" t="s">
        <v>685</v>
      </c>
      <c r="J87" s="187">
        <v>20</v>
      </c>
      <c r="K87" s="198"/>
    </row>
    <row r="88" spans="2:11" ht="15" customHeight="1">
      <c r="B88" s="207"/>
      <c r="C88" s="187" t="s">
        <v>708</v>
      </c>
      <c r="D88" s="187"/>
      <c r="E88" s="187"/>
      <c r="F88" s="206" t="s">
        <v>689</v>
      </c>
      <c r="G88" s="205"/>
      <c r="H88" s="187" t="s">
        <v>709</v>
      </c>
      <c r="I88" s="187" t="s">
        <v>685</v>
      </c>
      <c r="J88" s="187">
        <v>50</v>
      </c>
      <c r="K88" s="198"/>
    </row>
    <row r="89" spans="2:11" ht="15" customHeight="1">
      <c r="B89" s="207"/>
      <c r="C89" s="187" t="s">
        <v>710</v>
      </c>
      <c r="D89" s="187"/>
      <c r="E89" s="187"/>
      <c r="F89" s="206" t="s">
        <v>689</v>
      </c>
      <c r="G89" s="205"/>
      <c r="H89" s="187" t="s">
        <v>710</v>
      </c>
      <c r="I89" s="187" t="s">
        <v>685</v>
      </c>
      <c r="J89" s="187">
        <v>50</v>
      </c>
      <c r="K89" s="198"/>
    </row>
    <row r="90" spans="2:11" ht="15" customHeight="1">
      <c r="B90" s="207"/>
      <c r="C90" s="187" t="s">
        <v>113</v>
      </c>
      <c r="D90" s="187"/>
      <c r="E90" s="187"/>
      <c r="F90" s="206" t="s">
        <v>689</v>
      </c>
      <c r="G90" s="205"/>
      <c r="H90" s="187" t="s">
        <v>711</v>
      </c>
      <c r="I90" s="187" t="s">
        <v>685</v>
      </c>
      <c r="J90" s="187">
        <v>255</v>
      </c>
      <c r="K90" s="198"/>
    </row>
    <row r="91" spans="2:11" ht="15" customHeight="1">
      <c r="B91" s="207"/>
      <c r="C91" s="187" t="s">
        <v>712</v>
      </c>
      <c r="D91" s="187"/>
      <c r="E91" s="187"/>
      <c r="F91" s="206" t="s">
        <v>683</v>
      </c>
      <c r="G91" s="205"/>
      <c r="H91" s="187" t="s">
        <v>713</v>
      </c>
      <c r="I91" s="187" t="s">
        <v>714</v>
      </c>
      <c r="J91" s="187"/>
      <c r="K91" s="198"/>
    </row>
    <row r="92" spans="2:11" ht="15" customHeight="1">
      <c r="B92" s="207"/>
      <c r="C92" s="187" t="s">
        <v>715</v>
      </c>
      <c r="D92" s="187"/>
      <c r="E92" s="187"/>
      <c r="F92" s="206" t="s">
        <v>683</v>
      </c>
      <c r="G92" s="205"/>
      <c r="H92" s="187" t="s">
        <v>716</v>
      </c>
      <c r="I92" s="187" t="s">
        <v>717</v>
      </c>
      <c r="J92" s="187"/>
      <c r="K92" s="198"/>
    </row>
    <row r="93" spans="2:11" ht="15" customHeight="1">
      <c r="B93" s="207"/>
      <c r="C93" s="187" t="s">
        <v>718</v>
      </c>
      <c r="D93" s="187"/>
      <c r="E93" s="187"/>
      <c r="F93" s="206" t="s">
        <v>683</v>
      </c>
      <c r="G93" s="205"/>
      <c r="H93" s="187" t="s">
        <v>718</v>
      </c>
      <c r="I93" s="187" t="s">
        <v>717</v>
      </c>
      <c r="J93" s="187"/>
      <c r="K93" s="198"/>
    </row>
    <row r="94" spans="2:11" ht="15" customHeight="1">
      <c r="B94" s="207"/>
      <c r="C94" s="187" t="s">
        <v>36</v>
      </c>
      <c r="D94" s="187"/>
      <c r="E94" s="187"/>
      <c r="F94" s="206" t="s">
        <v>683</v>
      </c>
      <c r="G94" s="205"/>
      <c r="H94" s="187" t="s">
        <v>719</v>
      </c>
      <c r="I94" s="187" t="s">
        <v>717</v>
      </c>
      <c r="J94" s="187"/>
      <c r="K94" s="198"/>
    </row>
    <row r="95" spans="2:11" ht="15" customHeight="1">
      <c r="B95" s="207"/>
      <c r="C95" s="187" t="s">
        <v>46</v>
      </c>
      <c r="D95" s="187"/>
      <c r="E95" s="187"/>
      <c r="F95" s="206" t="s">
        <v>683</v>
      </c>
      <c r="G95" s="205"/>
      <c r="H95" s="187" t="s">
        <v>720</v>
      </c>
      <c r="I95" s="187" t="s">
        <v>717</v>
      </c>
      <c r="J95" s="187"/>
      <c r="K95" s="198"/>
    </row>
    <row r="96" spans="2:11" ht="15" customHeight="1">
      <c r="B96" s="210"/>
      <c r="C96" s="211"/>
      <c r="D96" s="211"/>
      <c r="E96" s="211"/>
      <c r="F96" s="211"/>
      <c r="G96" s="211"/>
      <c r="H96" s="211"/>
      <c r="I96" s="211"/>
      <c r="J96" s="211"/>
      <c r="K96" s="212"/>
    </row>
    <row r="97" spans="2:11" ht="18.75" customHeight="1">
      <c r="B97" s="213"/>
      <c r="C97" s="214"/>
      <c r="D97" s="214"/>
      <c r="E97" s="214"/>
      <c r="F97" s="214"/>
      <c r="G97" s="214"/>
      <c r="H97" s="214"/>
      <c r="I97" s="214"/>
      <c r="J97" s="214"/>
      <c r="K97" s="213"/>
    </row>
    <row r="98" spans="2:11" ht="18.75" customHeight="1">
      <c r="B98" s="193"/>
      <c r="C98" s="193"/>
      <c r="D98" s="193"/>
      <c r="E98" s="193"/>
      <c r="F98" s="193"/>
      <c r="G98" s="193"/>
      <c r="H98" s="193"/>
      <c r="I98" s="193"/>
      <c r="J98" s="193"/>
      <c r="K98" s="193"/>
    </row>
    <row r="99" spans="2:11" ht="7.5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6"/>
    </row>
    <row r="100" spans="2:11" ht="45" customHeight="1">
      <c r="B100" s="197"/>
      <c r="C100" s="287" t="s">
        <v>721</v>
      </c>
      <c r="D100" s="287"/>
      <c r="E100" s="287"/>
      <c r="F100" s="287"/>
      <c r="G100" s="287"/>
      <c r="H100" s="287"/>
      <c r="I100" s="287"/>
      <c r="J100" s="287"/>
      <c r="K100" s="198"/>
    </row>
    <row r="101" spans="2:11" ht="17.25" customHeight="1">
      <c r="B101" s="197"/>
      <c r="C101" s="199" t="s">
        <v>677</v>
      </c>
      <c r="D101" s="199"/>
      <c r="E101" s="199"/>
      <c r="F101" s="199" t="s">
        <v>678</v>
      </c>
      <c r="G101" s="200"/>
      <c r="H101" s="199" t="s">
        <v>107</v>
      </c>
      <c r="I101" s="199" t="s">
        <v>55</v>
      </c>
      <c r="J101" s="199" t="s">
        <v>679</v>
      </c>
      <c r="K101" s="198"/>
    </row>
    <row r="102" spans="2:11" ht="17.25" customHeight="1">
      <c r="B102" s="197"/>
      <c r="C102" s="201" t="s">
        <v>680</v>
      </c>
      <c r="D102" s="201"/>
      <c r="E102" s="201"/>
      <c r="F102" s="202" t="s">
        <v>681</v>
      </c>
      <c r="G102" s="203"/>
      <c r="H102" s="201"/>
      <c r="I102" s="201"/>
      <c r="J102" s="201" t="s">
        <v>682</v>
      </c>
      <c r="K102" s="198"/>
    </row>
    <row r="103" spans="2:11" ht="5.25" customHeight="1">
      <c r="B103" s="197"/>
      <c r="C103" s="199"/>
      <c r="D103" s="199"/>
      <c r="E103" s="199"/>
      <c r="F103" s="199"/>
      <c r="G103" s="215"/>
      <c r="H103" s="199"/>
      <c r="I103" s="199"/>
      <c r="J103" s="199"/>
      <c r="K103" s="198"/>
    </row>
    <row r="104" spans="2:11" ht="15" customHeight="1">
      <c r="B104" s="197"/>
      <c r="C104" s="187" t="s">
        <v>51</v>
      </c>
      <c r="D104" s="204"/>
      <c r="E104" s="204"/>
      <c r="F104" s="206" t="s">
        <v>683</v>
      </c>
      <c r="G104" s="215"/>
      <c r="H104" s="187" t="s">
        <v>722</v>
      </c>
      <c r="I104" s="187" t="s">
        <v>685</v>
      </c>
      <c r="J104" s="187">
        <v>20</v>
      </c>
      <c r="K104" s="198"/>
    </row>
    <row r="105" spans="2:11" ht="15" customHeight="1">
      <c r="B105" s="197"/>
      <c r="C105" s="187" t="s">
        <v>686</v>
      </c>
      <c r="D105" s="187"/>
      <c r="E105" s="187"/>
      <c r="F105" s="206" t="s">
        <v>683</v>
      </c>
      <c r="G105" s="187"/>
      <c r="H105" s="187" t="s">
        <v>722</v>
      </c>
      <c r="I105" s="187" t="s">
        <v>685</v>
      </c>
      <c r="J105" s="187">
        <v>120</v>
      </c>
      <c r="K105" s="198"/>
    </row>
    <row r="106" spans="2:11" ht="15" customHeight="1">
      <c r="B106" s="207"/>
      <c r="C106" s="187" t="s">
        <v>688</v>
      </c>
      <c r="D106" s="187"/>
      <c r="E106" s="187"/>
      <c r="F106" s="206" t="s">
        <v>689</v>
      </c>
      <c r="G106" s="187"/>
      <c r="H106" s="187" t="s">
        <v>722</v>
      </c>
      <c r="I106" s="187" t="s">
        <v>685</v>
      </c>
      <c r="J106" s="187">
        <v>50</v>
      </c>
      <c r="K106" s="198"/>
    </row>
    <row r="107" spans="2:11" ht="15" customHeight="1">
      <c r="B107" s="207"/>
      <c r="C107" s="187" t="s">
        <v>691</v>
      </c>
      <c r="D107" s="187"/>
      <c r="E107" s="187"/>
      <c r="F107" s="206" t="s">
        <v>683</v>
      </c>
      <c r="G107" s="187"/>
      <c r="H107" s="187" t="s">
        <v>722</v>
      </c>
      <c r="I107" s="187" t="s">
        <v>693</v>
      </c>
      <c r="J107" s="187"/>
      <c r="K107" s="198"/>
    </row>
    <row r="108" spans="2:11" ht="15" customHeight="1">
      <c r="B108" s="207"/>
      <c r="C108" s="187" t="s">
        <v>702</v>
      </c>
      <c r="D108" s="187"/>
      <c r="E108" s="187"/>
      <c r="F108" s="206" t="s">
        <v>689</v>
      </c>
      <c r="G108" s="187"/>
      <c r="H108" s="187" t="s">
        <v>722</v>
      </c>
      <c r="I108" s="187" t="s">
        <v>685</v>
      </c>
      <c r="J108" s="187">
        <v>50</v>
      </c>
      <c r="K108" s="198"/>
    </row>
    <row r="109" spans="2:11" ht="15" customHeight="1">
      <c r="B109" s="207"/>
      <c r="C109" s="187" t="s">
        <v>710</v>
      </c>
      <c r="D109" s="187"/>
      <c r="E109" s="187"/>
      <c r="F109" s="206" t="s">
        <v>689</v>
      </c>
      <c r="G109" s="187"/>
      <c r="H109" s="187" t="s">
        <v>722</v>
      </c>
      <c r="I109" s="187" t="s">
        <v>685</v>
      </c>
      <c r="J109" s="187">
        <v>50</v>
      </c>
      <c r="K109" s="198"/>
    </row>
    <row r="110" spans="2:11" ht="15" customHeight="1">
      <c r="B110" s="207"/>
      <c r="C110" s="187" t="s">
        <v>708</v>
      </c>
      <c r="D110" s="187"/>
      <c r="E110" s="187"/>
      <c r="F110" s="206" t="s">
        <v>689</v>
      </c>
      <c r="G110" s="187"/>
      <c r="H110" s="187" t="s">
        <v>722</v>
      </c>
      <c r="I110" s="187" t="s">
        <v>685</v>
      </c>
      <c r="J110" s="187">
        <v>50</v>
      </c>
      <c r="K110" s="198"/>
    </row>
    <row r="111" spans="2:11" ht="15" customHeight="1">
      <c r="B111" s="207"/>
      <c r="C111" s="187" t="s">
        <v>51</v>
      </c>
      <c r="D111" s="187"/>
      <c r="E111" s="187"/>
      <c r="F111" s="206" t="s">
        <v>683</v>
      </c>
      <c r="G111" s="187"/>
      <c r="H111" s="187" t="s">
        <v>723</v>
      </c>
      <c r="I111" s="187" t="s">
        <v>685</v>
      </c>
      <c r="J111" s="187">
        <v>20</v>
      </c>
      <c r="K111" s="198"/>
    </row>
    <row r="112" spans="2:11" ht="15" customHeight="1">
      <c r="B112" s="207"/>
      <c r="C112" s="187" t="s">
        <v>724</v>
      </c>
      <c r="D112" s="187"/>
      <c r="E112" s="187"/>
      <c r="F112" s="206" t="s">
        <v>683</v>
      </c>
      <c r="G112" s="187"/>
      <c r="H112" s="187" t="s">
        <v>725</v>
      </c>
      <c r="I112" s="187" t="s">
        <v>685</v>
      </c>
      <c r="J112" s="187">
        <v>120</v>
      </c>
      <c r="K112" s="198"/>
    </row>
    <row r="113" spans="2:11" ht="15" customHeight="1">
      <c r="B113" s="207"/>
      <c r="C113" s="187" t="s">
        <v>36</v>
      </c>
      <c r="D113" s="187"/>
      <c r="E113" s="187"/>
      <c r="F113" s="206" t="s">
        <v>683</v>
      </c>
      <c r="G113" s="187"/>
      <c r="H113" s="187" t="s">
        <v>726</v>
      </c>
      <c r="I113" s="187" t="s">
        <v>717</v>
      </c>
      <c r="J113" s="187"/>
      <c r="K113" s="198"/>
    </row>
    <row r="114" spans="2:11" ht="15" customHeight="1">
      <c r="B114" s="207"/>
      <c r="C114" s="187" t="s">
        <v>46</v>
      </c>
      <c r="D114" s="187"/>
      <c r="E114" s="187"/>
      <c r="F114" s="206" t="s">
        <v>683</v>
      </c>
      <c r="G114" s="187"/>
      <c r="H114" s="187" t="s">
        <v>727</v>
      </c>
      <c r="I114" s="187" t="s">
        <v>717</v>
      </c>
      <c r="J114" s="187"/>
      <c r="K114" s="198"/>
    </row>
    <row r="115" spans="2:11" ht="15" customHeight="1">
      <c r="B115" s="207"/>
      <c r="C115" s="187" t="s">
        <v>55</v>
      </c>
      <c r="D115" s="187"/>
      <c r="E115" s="187"/>
      <c r="F115" s="206" t="s">
        <v>683</v>
      </c>
      <c r="G115" s="187"/>
      <c r="H115" s="187" t="s">
        <v>728</v>
      </c>
      <c r="I115" s="187" t="s">
        <v>729</v>
      </c>
      <c r="J115" s="187"/>
      <c r="K115" s="198"/>
    </row>
    <row r="116" spans="2:11" ht="15" customHeight="1">
      <c r="B116" s="210"/>
      <c r="C116" s="216"/>
      <c r="D116" s="216"/>
      <c r="E116" s="216"/>
      <c r="F116" s="216"/>
      <c r="G116" s="216"/>
      <c r="H116" s="216"/>
      <c r="I116" s="216"/>
      <c r="J116" s="216"/>
      <c r="K116" s="212"/>
    </row>
    <row r="117" spans="2:11" ht="18.75" customHeight="1">
      <c r="B117" s="217"/>
      <c r="C117" s="183"/>
      <c r="D117" s="183"/>
      <c r="E117" s="183"/>
      <c r="F117" s="218"/>
      <c r="G117" s="183"/>
      <c r="H117" s="183"/>
      <c r="I117" s="183"/>
      <c r="J117" s="183"/>
      <c r="K117" s="217"/>
    </row>
    <row r="118" spans="2:11" ht="18.75" customHeight="1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</row>
    <row r="119" spans="2:11" ht="7.5" customHeight="1">
      <c r="B119" s="219"/>
      <c r="C119" s="220"/>
      <c r="D119" s="220"/>
      <c r="E119" s="220"/>
      <c r="F119" s="220"/>
      <c r="G119" s="220"/>
      <c r="H119" s="220"/>
      <c r="I119" s="220"/>
      <c r="J119" s="220"/>
      <c r="K119" s="221"/>
    </row>
    <row r="120" spans="2:11" ht="45" customHeight="1">
      <c r="B120" s="222"/>
      <c r="C120" s="284" t="s">
        <v>730</v>
      </c>
      <c r="D120" s="284"/>
      <c r="E120" s="284"/>
      <c r="F120" s="284"/>
      <c r="G120" s="284"/>
      <c r="H120" s="284"/>
      <c r="I120" s="284"/>
      <c r="J120" s="284"/>
      <c r="K120" s="223"/>
    </row>
    <row r="121" spans="2:11" ht="17.25" customHeight="1">
      <c r="B121" s="224"/>
      <c r="C121" s="199" t="s">
        <v>677</v>
      </c>
      <c r="D121" s="199"/>
      <c r="E121" s="199"/>
      <c r="F121" s="199" t="s">
        <v>678</v>
      </c>
      <c r="G121" s="200"/>
      <c r="H121" s="199" t="s">
        <v>107</v>
      </c>
      <c r="I121" s="199" t="s">
        <v>55</v>
      </c>
      <c r="J121" s="199" t="s">
        <v>679</v>
      </c>
      <c r="K121" s="225"/>
    </row>
    <row r="122" spans="2:11" ht="17.25" customHeight="1">
      <c r="B122" s="224"/>
      <c r="C122" s="201" t="s">
        <v>680</v>
      </c>
      <c r="D122" s="201"/>
      <c r="E122" s="201"/>
      <c r="F122" s="202" t="s">
        <v>681</v>
      </c>
      <c r="G122" s="203"/>
      <c r="H122" s="201"/>
      <c r="I122" s="201"/>
      <c r="J122" s="201" t="s">
        <v>682</v>
      </c>
      <c r="K122" s="225"/>
    </row>
    <row r="123" spans="2:11" ht="5.25" customHeight="1">
      <c r="B123" s="226"/>
      <c r="C123" s="204"/>
      <c r="D123" s="204"/>
      <c r="E123" s="204"/>
      <c r="F123" s="204"/>
      <c r="G123" s="187"/>
      <c r="H123" s="204"/>
      <c r="I123" s="204"/>
      <c r="J123" s="204"/>
      <c r="K123" s="227"/>
    </row>
    <row r="124" spans="2:11" ht="15" customHeight="1">
      <c r="B124" s="226"/>
      <c r="C124" s="187" t="s">
        <v>686</v>
      </c>
      <c r="D124" s="204"/>
      <c r="E124" s="204"/>
      <c r="F124" s="206" t="s">
        <v>683</v>
      </c>
      <c r="G124" s="187"/>
      <c r="H124" s="187" t="s">
        <v>722</v>
      </c>
      <c r="I124" s="187" t="s">
        <v>685</v>
      </c>
      <c r="J124" s="187">
        <v>120</v>
      </c>
      <c r="K124" s="228"/>
    </row>
    <row r="125" spans="2:11" ht="15" customHeight="1">
      <c r="B125" s="226"/>
      <c r="C125" s="187" t="s">
        <v>731</v>
      </c>
      <c r="D125" s="187"/>
      <c r="E125" s="187"/>
      <c r="F125" s="206" t="s">
        <v>683</v>
      </c>
      <c r="G125" s="187"/>
      <c r="H125" s="187" t="s">
        <v>732</v>
      </c>
      <c r="I125" s="187" t="s">
        <v>685</v>
      </c>
      <c r="J125" s="187" t="s">
        <v>733</v>
      </c>
      <c r="K125" s="228"/>
    </row>
    <row r="126" spans="2:11" ht="15" customHeight="1">
      <c r="B126" s="226"/>
      <c r="C126" s="187" t="s">
        <v>632</v>
      </c>
      <c r="D126" s="187"/>
      <c r="E126" s="187"/>
      <c r="F126" s="206" t="s">
        <v>683</v>
      </c>
      <c r="G126" s="187"/>
      <c r="H126" s="187" t="s">
        <v>734</v>
      </c>
      <c r="I126" s="187" t="s">
        <v>685</v>
      </c>
      <c r="J126" s="187" t="s">
        <v>733</v>
      </c>
      <c r="K126" s="228"/>
    </row>
    <row r="127" spans="2:11" ht="15" customHeight="1">
      <c r="B127" s="226"/>
      <c r="C127" s="187" t="s">
        <v>694</v>
      </c>
      <c r="D127" s="187"/>
      <c r="E127" s="187"/>
      <c r="F127" s="206" t="s">
        <v>689</v>
      </c>
      <c r="G127" s="187"/>
      <c r="H127" s="187" t="s">
        <v>695</v>
      </c>
      <c r="I127" s="187" t="s">
        <v>685</v>
      </c>
      <c r="J127" s="187">
        <v>15</v>
      </c>
      <c r="K127" s="228"/>
    </row>
    <row r="128" spans="2:11" ht="15" customHeight="1">
      <c r="B128" s="226"/>
      <c r="C128" s="208" t="s">
        <v>696</v>
      </c>
      <c r="D128" s="208"/>
      <c r="E128" s="208"/>
      <c r="F128" s="209" t="s">
        <v>689</v>
      </c>
      <c r="G128" s="208"/>
      <c r="H128" s="208" t="s">
        <v>697</v>
      </c>
      <c r="I128" s="208" t="s">
        <v>685</v>
      </c>
      <c r="J128" s="208">
        <v>15</v>
      </c>
      <c r="K128" s="228"/>
    </row>
    <row r="129" spans="2:11" ht="15" customHeight="1">
      <c r="B129" s="226"/>
      <c r="C129" s="208" t="s">
        <v>698</v>
      </c>
      <c r="D129" s="208"/>
      <c r="E129" s="208"/>
      <c r="F129" s="209" t="s">
        <v>689</v>
      </c>
      <c r="G129" s="208"/>
      <c r="H129" s="208" t="s">
        <v>699</v>
      </c>
      <c r="I129" s="208" t="s">
        <v>685</v>
      </c>
      <c r="J129" s="208">
        <v>20</v>
      </c>
      <c r="K129" s="228"/>
    </row>
    <row r="130" spans="2:11" ht="15" customHeight="1">
      <c r="B130" s="226"/>
      <c r="C130" s="208" t="s">
        <v>700</v>
      </c>
      <c r="D130" s="208"/>
      <c r="E130" s="208"/>
      <c r="F130" s="209" t="s">
        <v>689</v>
      </c>
      <c r="G130" s="208"/>
      <c r="H130" s="208" t="s">
        <v>701</v>
      </c>
      <c r="I130" s="208" t="s">
        <v>685</v>
      </c>
      <c r="J130" s="208">
        <v>20</v>
      </c>
      <c r="K130" s="228"/>
    </row>
    <row r="131" spans="2:11" ht="15" customHeight="1">
      <c r="B131" s="226"/>
      <c r="C131" s="187" t="s">
        <v>688</v>
      </c>
      <c r="D131" s="187"/>
      <c r="E131" s="187"/>
      <c r="F131" s="206" t="s">
        <v>689</v>
      </c>
      <c r="G131" s="187"/>
      <c r="H131" s="187" t="s">
        <v>722</v>
      </c>
      <c r="I131" s="187" t="s">
        <v>685</v>
      </c>
      <c r="J131" s="187">
        <v>50</v>
      </c>
      <c r="K131" s="228"/>
    </row>
    <row r="132" spans="2:11" ht="15" customHeight="1">
      <c r="B132" s="226"/>
      <c r="C132" s="187" t="s">
        <v>702</v>
      </c>
      <c r="D132" s="187"/>
      <c r="E132" s="187"/>
      <c r="F132" s="206" t="s">
        <v>689</v>
      </c>
      <c r="G132" s="187"/>
      <c r="H132" s="187" t="s">
        <v>722</v>
      </c>
      <c r="I132" s="187" t="s">
        <v>685</v>
      </c>
      <c r="J132" s="187">
        <v>50</v>
      </c>
      <c r="K132" s="228"/>
    </row>
    <row r="133" spans="2:11" ht="15" customHeight="1">
      <c r="B133" s="226"/>
      <c r="C133" s="187" t="s">
        <v>708</v>
      </c>
      <c r="D133" s="187"/>
      <c r="E133" s="187"/>
      <c r="F133" s="206" t="s">
        <v>689</v>
      </c>
      <c r="G133" s="187"/>
      <c r="H133" s="187" t="s">
        <v>722</v>
      </c>
      <c r="I133" s="187" t="s">
        <v>685</v>
      </c>
      <c r="J133" s="187">
        <v>50</v>
      </c>
      <c r="K133" s="228"/>
    </row>
    <row r="134" spans="2:11" ht="15" customHeight="1">
      <c r="B134" s="226"/>
      <c r="C134" s="187" t="s">
        <v>710</v>
      </c>
      <c r="D134" s="187"/>
      <c r="E134" s="187"/>
      <c r="F134" s="206" t="s">
        <v>689</v>
      </c>
      <c r="G134" s="187"/>
      <c r="H134" s="187" t="s">
        <v>722</v>
      </c>
      <c r="I134" s="187" t="s">
        <v>685</v>
      </c>
      <c r="J134" s="187">
        <v>50</v>
      </c>
      <c r="K134" s="228"/>
    </row>
    <row r="135" spans="2:11" ht="15" customHeight="1">
      <c r="B135" s="226"/>
      <c r="C135" s="187" t="s">
        <v>113</v>
      </c>
      <c r="D135" s="187"/>
      <c r="E135" s="187"/>
      <c r="F135" s="206" t="s">
        <v>689</v>
      </c>
      <c r="G135" s="187"/>
      <c r="H135" s="187" t="s">
        <v>735</v>
      </c>
      <c r="I135" s="187" t="s">
        <v>685</v>
      </c>
      <c r="J135" s="187">
        <v>255</v>
      </c>
      <c r="K135" s="228"/>
    </row>
    <row r="136" spans="2:11" ht="15" customHeight="1">
      <c r="B136" s="226"/>
      <c r="C136" s="187" t="s">
        <v>712</v>
      </c>
      <c r="D136" s="187"/>
      <c r="E136" s="187"/>
      <c r="F136" s="206" t="s">
        <v>683</v>
      </c>
      <c r="G136" s="187"/>
      <c r="H136" s="187" t="s">
        <v>736</v>
      </c>
      <c r="I136" s="187" t="s">
        <v>714</v>
      </c>
      <c r="J136" s="187"/>
      <c r="K136" s="228"/>
    </row>
    <row r="137" spans="2:11" ht="15" customHeight="1">
      <c r="B137" s="226"/>
      <c r="C137" s="187" t="s">
        <v>715</v>
      </c>
      <c r="D137" s="187"/>
      <c r="E137" s="187"/>
      <c r="F137" s="206" t="s">
        <v>683</v>
      </c>
      <c r="G137" s="187"/>
      <c r="H137" s="187" t="s">
        <v>737</v>
      </c>
      <c r="I137" s="187" t="s">
        <v>717</v>
      </c>
      <c r="J137" s="187"/>
      <c r="K137" s="228"/>
    </row>
    <row r="138" spans="2:11" ht="15" customHeight="1">
      <c r="B138" s="226"/>
      <c r="C138" s="187" t="s">
        <v>718</v>
      </c>
      <c r="D138" s="187"/>
      <c r="E138" s="187"/>
      <c r="F138" s="206" t="s">
        <v>683</v>
      </c>
      <c r="G138" s="187"/>
      <c r="H138" s="187" t="s">
        <v>718</v>
      </c>
      <c r="I138" s="187" t="s">
        <v>717</v>
      </c>
      <c r="J138" s="187"/>
      <c r="K138" s="228"/>
    </row>
    <row r="139" spans="2:11" ht="15" customHeight="1">
      <c r="B139" s="226"/>
      <c r="C139" s="187" t="s">
        <v>36</v>
      </c>
      <c r="D139" s="187"/>
      <c r="E139" s="187"/>
      <c r="F139" s="206" t="s">
        <v>683</v>
      </c>
      <c r="G139" s="187"/>
      <c r="H139" s="187" t="s">
        <v>738</v>
      </c>
      <c r="I139" s="187" t="s">
        <v>717</v>
      </c>
      <c r="J139" s="187"/>
      <c r="K139" s="228"/>
    </row>
    <row r="140" spans="2:11" ht="15" customHeight="1">
      <c r="B140" s="226"/>
      <c r="C140" s="187" t="s">
        <v>739</v>
      </c>
      <c r="D140" s="187"/>
      <c r="E140" s="187"/>
      <c r="F140" s="206" t="s">
        <v>683</v>
      </c>
      <c r="G140" s="187"/>
      <c r="H140" s="187" t="s">
        <v>740</v>
      </c>
      <c r="I140" s="187" t="s">
        <v>717</v>
      </c>
      <c r="J140" s="187"/>
      <c r="K140" s="228"/>
    </row>
    <row r="141" spans="2:11" ht="15" customHeight="1">
      <c r="B141" s="229"/>
      <c r="C141" s="230"/>
      <c r="D141" s="230"/>
      <c r="E141" s="230"/>
      <c r="F141" s="230"/>
      <c r="G141" s="230"/>
      <c r="H141" s="230"/>
      <c r="I141" s="230"/>
      <c r="J141" s="230"/>
      <c r="K141" s="231"/>
    </row>
    <row r="142" spans="2:11" ht="18.75" customHeight="1">
      <c r="B142" s="183"/>
      <c r="C142" s="183"/>
      <c r="D142" s="183"/>
      <c r="E142" s="183"/>
      <c r="F142" s="218"/>
      <c r="G142" s="183"/>
      <c r="H142" s="183"/>
      <c r="I142" s="183"/>
      <c r="J142" s="183"/>
      <c r="K142" s="183"/>
    </row>
    <row r="143" spans="2:11" ht="18.75" customHeight="1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</row>
    <row r="144" spans="2:11" ht="7.5" customHeight="1">
      <c r="B144" s="194"/>
      <c r="C144" s="195"/>
      <c r="D144" s="195"/>
      <c r="E144" s="195"/>
      <c r="F144" s="195"/>
      <c r="G144" s="195"/>
      <c r="H144" s="195"/>
      <c r="I144" s="195"/>
      <c r="J144" s="195"/>
      <c r="K144" s="196"/>
    </row>
    <row r="145" spans="2:11" ht="45" customHeight="1">
      <c r="B145" s="197"/>
      <c r="C145" s="287" t="s">
        <v>741</v>
      </c>
      <c r="D145" s="287"/>
      <c r="E145" s="287"/>
      <c r="F145" s="287"/>
      <c r="G145" s="287"/>
      <c r="H145" s="287"/>
      <c r="I145" s="287"/>
      <c r="J145" s="287"/>
      <c r="K145" s="198"/>
    </row>
    <row r="146" spans="2:11" ht="17.25" customHeight="1">
      <c r="B146" s="197"/>
      <c r="C146" s="199" t="s">
        <v>677</v>
      </c>
      <c r="D146" s="199"/>
      <c r="E146" s="199"/>
      <c r="F146" s="199" t="s">
        <v>678</v>
      </c>
      <c r="G146" s="200"/>
      <c r="H146" s="199" t="s">
        <v>107</v>
      </c>
      <c r="I146" s="199" t="s">
        <v>55</v>
      </c>
      <c r="J146" s="199" t="s">
        <v>679</v>
      </c>
      <c r="K146" s="198"/>
    </row>
    <row r="147" spans="2:11" ht="17.25" customHeight="1">
      <c r="B147" s="197"/>
      <c r="C147" s="201" t="s">
        <v>680</v>
      </c>
      <c r="D147" s="201"/>
      <c r="E147" s="201"/>
      <c r="F147" s="202" t="s">
        <v>681</v>
      </c>
      <c r="G147" s="203"/>
      <c r="H147" s="201"/>
      <c r="I147" s="201"/>
      <c r="J147" s="201" t="s">
        <v>682</v>
      </c>
      <c r="K147" s="198"/>
    </row>
    <row r="148" spans="2:11" ht="5.25" customHeight="1">
      <c r="B148" s="207"/>
      <c r="C148" s="204"/>
      <c r="D148" s="204"/>
      <c r="E148" s="204"/>
      <c r="F148" s="204"/>
      <c r="G148" s="205"/>
      <c r="H148" s="204"/>
      <c r="I148" s="204"/>
      <c r="J148" s="204"/>
      <c r="K148" s="228"/>
    </row>
    <row r="149" spans="2:11" ht="15" customHeight="1">
      <c r="B149" s="207"/>
      <c r="C149" s="232" t="s">
        <v>686</v>
      </c>
      <c r="D149" s="187"/>
      <c r="E149" s="187"/>
      <c r="F149" s="233" t="s">
        <v>683</v>
      </c>
      <c r="G149" s="187"/>
      <c r="H149" s="232" t="s">
        <v>722</v>
      </c>
      <c r="I149" s="232" t="s">
        <v>685</v>
      </c>
      <c r="J149" s="232">
        <v>120</v>
      </c>
      <c r="K149" s="228"/>
    </row>
    <row r="150" spans="2:11" ht="15" customHeight="1">
      <c r="B150" s="207"/>
      <c r="C150" s="232" t="s">
        <v>731</v>
      </c>
      <c r="D150" s="187"/>
      <c r="E150" s="187"/>
      <c r="F150" s="233" t="s">
        <v>683</v>
      </c>
      <c r="G150" s="187"/>
      <c r="H150" s="232" t="s">
        <v>742</v>
      </c>
      <c r="I150" s="232" t="s">
        <v>685</v>
      </c>
      <c r="J150" s="232" t="s">
        <v>733</v>
      </c>
      <c r="K150" s="228"/>
    </row>
    <row r="151" spans="2:11" ht="15" customHeight="1">
      <c r="B151" s="207"/>
      <c r="C151" s="232" t="s">
        <v>632</v>
      </c>
      <c r="D151" s="187"/>
      <c r="E151" s="187"/>
      <c r="F151" s="233" t="s">
        <v>683</v>
      </c>
      <c r="G151" s="187"/>
      <c r="H151" s="232" t="s">
        <v>743</v>
      </c>
      <c r="I151" s="232" t="s">
        <v>685</v>
      </c>
      <c r="J151" s="232" t="s">
        <v>733</v>
      </c>
      <c r="K151" s="228"/>
    </row>
    <row r="152" spans="2:11" ht="15" customHeight="1">
      <c r="B152" s="207"/>
      <c r="C152" s="232" t="s">
        <v>688</v>
      </c>
      <c r="D152" s="187"/>
      <c r="E152" s="187"/>
      <c r="F152" s="233" t="s">
        <v>689</v>
      </c>
      <c r="G152" s="187"/>
      <c r="H152" s="232" t="s">
        <v>722</v>
      </c>
      <c r="I152" s="232" t="s">
        <v>685</v>
      </c>
      <c r="J152" s="232">
        <v>50</v>
      </c>
      <c r="K152" s="228"/>
    </row>
    <row r="153" spans="2:11" ht="15" customHeight="1">
      <c r="B153" s="207"/>
      <c r="C153" s="232" t="s">
        <v>691</v>
      </c>
      <c r="D153" s="187"/>
      <c r="E153" s="187"/>
      <c r="F153" s="233" t="s">
        <v>683</v>
      </c>
      <c r="G153" s="187"/>
      <c r="H153" s="232" t="s">
        <v>722</v>
      </c>
      <c r="I153" s="232" t="s">
        <v>693</v>
      </c>
      <c r="J153" s="232"/>
      <c r="K153" s="228"/>
    </row>
    <row r="154" spans="2:11" ht="15" customHeight="1">
      <c r="B154" s="207"/>
      <c r="C154" s="232" t="s">
        <v>702</v>
      </c>
      <c r="D154" s="187"/>
      <c r="E154" s="187"/>
      <c r="F154" s="233" t="s">
        <v>689</v>
      </c>
      <c r="G154" s="187"/>
      <c r="H154" s="232" t="s">
        <v>722</v>
      </c>
      <c r="I154" s="232" t="s">
        <v>685</v>
      </c>
      <c r="J154" s="232">
        <v>50</v>
      </c>
      <c r="K154" s="228"/>
    </row>
    <row r="155" spans="2:11" ht="15" customHeight="1">
      <c r="B155" s="207"/>
      <c r="C155" s="232" t="s">
        <v>710</v>
      </c>
      <c r="D155" s="187"/>
      <c r="E155" s="187"/>
      <c r="F155" s="233" t="s">
        <v>689</v>
      </c>
      <c r="G155" s="187"/>
      <c r="H155" s="232" t="s">
        <v>722</v>
      </c>
      <c r="I155" s="232" t="s">
        <v>685</v>
      </c>
      <c r="J155" s="232">
        <v>50</v>
      </c>
      <c r="K155" s="228"/>
    </row>
    <row r="156" spans="2:11" ht="15" customHeight="1">
      <c r="B156" s="207"/>
      <c r="C156" s="232" t="s">
        <v>708</v>
      </c>
      <c r="D156" s="187"/>
      <c r="E156" s="187"/>
      <c r="F156" s="233" t="s">
        <v>689</v>
      </c>
      <c r="G156" s="187"/>
      <c r="H156" s="232" t="s">
        <v>722</v>
      </c>
      <c r="I156" s="232" t="s">
        <v>685</v>
      </c>
      <c r="J156" s="232">
        <v>50</v>
      </c>
      <c r="K156" s="228"/>
    </row>
    <row r="157" spans="2:11" ht="15" customHeight="1">
      <c r="B157" s="207"/>
      <c r="C157" s="232" t="s">
        <v>87</v>
      </c>
      <c r="D157" s="187"/>
      <c r="E157" s="187"/>
      <c r="F157" s="233" t="s">
        <v>683</v>
      </c>
      <c r="G157" s="187"/>
      <c r="H157" s="232" t="s">
        <v>744</v>
      </c>
      <c r="I157" s="232" t="s">
        <v>685</v>
      </c>
      <c r="J157" s="232" t="s">
        <v>745</v>
      </c>
      <c r="K157" s="228"/>
    </row>
    <row r="158" spans="2:11" ht="15" customHeight="1">
      <c r="B158" s="207"/>
      <c r="C158" s="232" t="s">
        <v>746</v>
      </c>
      <c r="D158" s="187"/>
      <c r="E158" s="187"/>
      <c r="F158" s="233" t="s">
        <v>683</v>
      </c>
      <c r="G158" s="187"/>
      <c r="H158" s="232" t="s">
        <v>747</v>
      </c>
      <c r="I158" s="232" t="s">
        <v>717</v>
      </c>
      <c r="J158" s="232"/>
      <c r="K158" s="228"/>
    </row>
    <row r="159" spans="2:11" ht="15" customHeight="1">
      <c r="B159" s="234"/>
      <c r="C159" s="216"/>
      <c r="D159" s="216"/>
      <c r="E159" s="216"/>
      <c r="F159" s="216"/>
      <c r="G159" s="216"/>
      <c r="H159" s="216"/>
      <c r="I159" s="216"/>
      <c r="J159" s="216"/>
      <c r="K159" s="235"/>
    </row>
    <row r="160" spans="2:11" ht="18.75" customHeight="1">
      <c r="B160" s="183"/>
      <c r="C160" s="187"/>
      <c r="D160" s="187"/>
      <c r="E160" s="187"/>
      <c r="F160" s="206"/>
      <c r="G160" s="187"/>
      <c r="H160" s="187"/>
      <c r="I160" s="187"/>
      <c r="J160" s="187"/>
      <c r="K160" s="183"/>
    </row>
    <row r="161" spans="2:11" ht="18.75" customHeight="1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</row>
    <row r="162" spans="2:11" ht="7.5" customHeight="1">
      <c r="B162" s="174"/>
      <c r="C162" s="175"/>
      <c r="D162" s="175"/>
      <c r="E162" s="175"/>
      <c r="F162" s="175"/>
      <c r="G162" s="175"/>
      <c r="H162" s="175"/>
      <c r="I162" s="175"/>
      <c r="J162" s="175"/>
      <c r="K162" s="176"/>
    </row>
    <row r="163" spans="2:11" ht="45" customHeight="1">
      <c r="B163" s="177"/>
      <c r="C163" s="284" t="s">
        <v>748</v>
      </c>
      <c r="D163" s="284"/>
      <c r="E163" s="284"/>
      <c r="F163" s="284"/>
      <c r="G163" s="284"/>
      <c r="H163" s="284"/>
      <c r="I163" s="284"/>
      <c r="J163" s="284"/>
      <c r="K163" s="178"/>
    </row>
    <row r="164" spans="2:11" ht="17.25" customHeight="1">
      <c r="B164" s="177"/>
      <c r="C164" s="199" t="s">
        <v>677</v>
      </c>
      <c r="D164" s="199"/>
      <c r="E164" s="199"/>
      <c r="F164" s="199" t="s">
        <v>678</v>
      </c>
      <c r="G164" s="236"/>
      <c r="H164" s="237" t="s">
        <v>107</v>
      </c>
      <c r="I164" s="237" t="s">
        <v>55</v>
      </c>
      <c r="J164" s="199" t="s">
        <v>679</v>
      </c>
      <c r="K164" s="178"/>
    </row>
    <row r="165" spans="2:11" ht="17.25" customHeight="1">
      <c r="B165" s="180"/>
      <c r="C165" s="201" t="s">
        <v>680</v>
      </c>
      <c r="D165" s="201"/>
      <c r="E165" s="201"/>
      <c r="F165" s="202" t="s">
        <v>681</v>
      </c>
      <c r="G165" s="238"/>
      <c r="H165" s="239"/>
      <c r="I165" s="239"/>
      <c r="J165" s="201" t="s">
        <v>682</v>
      </c>
      <c r="K165" s="181"/>
    </row>
    <row r="166" spans="2:11" ht="5.25" customHeight="1">
      <c r="B166" s="207"/>
      <c r="C166" s="204"/>
      <c r="D166" s="204"/>
      <c r="E166" s="204"/>
      <c r="F166" s="204"/>
      <c r="G166" s="205"/>
      <c r="H166" s="204"/>
      <c r="I166" s="204"/>
      <c r="J166" s="204"/>
      <c r="K166" s="228"/>
    </row>
    <row r="167" spans="2:11" ht="15" customHeight="1">
      <c r="B167" s="207"/>
      <c r="C167" s="187" t="s">
        <v>686</v>
      </c>
      <c r="D167" s="187"/>
      <c r="E167" s="187"/>
      <c r="F167" s="206" t="s">
        <v>683</v>
      </c>
      <c r="G167" s="187"/>
      <c r="H167" s="187" t="s">
        <v>722</v>
      </c>
      <c r="I167" s="187" t="s">
        <v>685</v>
      </c>
      <c r="J167" s="187">
        <v>120</v>
      </c>
      <c r="K167" s="228"/>
    </row>
    <row r="168" spans="2:11" ht="15" customHeight="1">
      <c r="B168" s="207"/>
      <c r="C168" s="187" t="s">
        <v>731</v>
      </c>
      <c r="D168" s="187"/>
      <c r="E168" s="187"/>
      <c r="F168" s="206" t="s">
        <v>683</v>
      </c>
      <c r="G168" s="187"/>
      <c r="H168" s="187" t="s">
        <v>732</v>
      </c>
      <c r="I168" s="187" t="s">
        <v>685</v>
      </c>
      <c r="J168" s="187" t="s">
        <v>733</v>
      </c>
      <c r="K168" s="228"/>
    </row>
    <row r="169" spans="2:11" ht="15" customHeight="1">
      <c r="B169" s="207"/>
      <c r="C169" s="187" t="s">
        <v>632</v>
      </c>
      <c r="D169" s="187"/>
      <c r="E169" s="187"/>
      <c r="F169" s="206" t="s">
        <v>683</v>
      </c>
      <c r="G169" s="187"/>
      <c r="H169" s="187" t="s">
        <v>749</v>
      </c>
      <c r="I169" s="187" t="s">
        <v>685</v>
      </c>
      <c r="J169" s="187" t="s">
        <v>733</v>
      </c>
      <c r="K169" s="228"/>
    </row>
    <row r="170" spans="2:11" ht="15" customHeight="1">
      <c r="B170" s="207"/>
      <c r="C170" s="187" t="s">
        <v>688</v>
      </c>
      <c r="D170" s="187"/>
      <c r="E170" s="187"/>
      <c r="F170" s="206" t="s">
        <v>689</v>
      </c>
      <c r="G170" s="187"/>
      <c r="H170" s="187" t="s">
        <v>749</v>
      </c>
      <c r="I170" s="187" t="s">
        <v>685</v>
      </c>
      <c r="J170" s="187">
        <v>50</v>
      </c>
      <c r="K170" s="228"/>
    </row>
    <row r="171" spans="2:11" ht="15" customHeight="1">
      <c r="B171" s="207"/>
      <c r="C171" s="187" t="s">
        <v>691</v>
      </c>
      <c r="D171" s="187"/>
      <c r="E171" s="187"/>
      <c r="F171" s="206" t="s">
        <v>683</v>
      </c>
      <c r="G171" s="187"/>
      <c r="H171" s="187" t="s">
        <v>749</v>
      </c>
      <c r="I171" s="187" t="s">
        <v>693</v>
      </c>
      <c r="J171" s="187"/>
      <c r="K171" s="228"/>
    </row>
    <row r="172" spans="2:11" ht="15" customHeight="1">
      <c r="B172" s="207"/>
      <c r="C172" s="187" t="s">
        <v>702</v>
      </c>
      <c r="D172" s="187"/>
      <c r="E172" s="187"/>
      <c r="F172" s="206" t="s">
        <v>689</v>
      </c>
      <c r="G172" s="187"/>
      <c r="H172" s="187" t="s">
        <v>749</v>
      </c>
      <c r="I172" s="187" t="s">
        <v>685</v>
      </c>
      <c r="J172" s="187">
        <v>50</v>
      </c>
      <c r="K172" s="228"/>
    </row>
    <row r="173" spans="2:11" ht="15" customHeight="1">
      <c r="B173" s="207"/>
      <c r="C173" s="187" t="s">
        <v>710</v>
      </c>
      <c r="D173" s="187"/>
      <c r="E173" s="187"/>
      <c r="F173" s="206" t="s">
        <v>689</v>
      </c>
      <c r="G173" s="187"/>
      <c r="H173" s="187" t="s">
        <v>749</v>
      </c>
      <c r="I173" s="187" t="s">
        <v>685</v>
      </c>
      <c r="J173" s="187">
        <v>50</v>
      </c>
      <c r="K173" s="228"/>
    </row>
    <row r="174" spans="2:11" ht="15" customHeight="1">
      <c r="B174" s="207"/>
      <c r="C174" s="187" t="s">
        <v>708</v>
      </c>
      <c r="D174" s="187"/>
      <c r="E174" s="187"/>
      <c r="F174" s="206" t="s">
        <v>689</v>
      </c>
      <c r="G174" s="187"/>
      <c r="H174" s="187" t="s">
        <v>749</v>
      </c>
      <c r="I174" s="187" t="s">
        <v>685</v>
      </c>
      <c r="J174" s="187">
        <v>50</v>
      </c>
      <c r="K174" s="228"/>
    </row>
    <row r="175" spans="2:11" ht="15" customHeight="1">
      <c r="B175" s="207"/>
      <c r="C175" s="187" t="s">
        <v>106</v>
      </c>
      <c r="D175" s="187"/>
      <c r="E175" s="187"/>
      <c r="F175" s="206" t="s">
        <v>683</v>
      </c>
      <c r="G175" s="187"/>
      <c r="H175" s="187" t="s">
        <v>750</v>
      </c>
      <c r="I175" s="187" t="s">
        <v>751</v>
      </c>
      <c r="J175" s="187"/>
      <c r="K175" s="228"/>
    </row>
    <row r="176" spans="2:11" ht="15" customHeight="1">
      <c r="B176" s="207"/>
      <c r="C176" s="187" t="s">
        <v>55</v>
      </c>
      <c r="D176" s="187"/>
      <c r="E176" s="187"/>
      <c r="F176" s="206" t="s">
        <v>683</v>
      </c>
      <c r="G176" s="187"/>
      <c r="H176" s="187" t="s">
        <v>752</v>
      </c>
      <c r="I176" s="187" t="s">
        <v>753</v>
      </c>
      <c r="J176" s="187">
        <v>1</v>
      </c>
      <c r="K176" s="228"/>
    </row>
    <row r="177" spans="2:11" ht="15" customHeight="1">
      <c r="B177" s="207"/>
      <c r="C177" s="187" t="s">
        <v>51</v>
      </c>
      <c r="D177" s="187"/>
      <c r="E177" s="187"/>
      <c r="F177" s="206" t="s">
        <v>683</v>
      </c>
      <c r="G177" s="187"/>
      <c r="H177" s="187" t="s">
        <v>754</v>
      </c>
      <c r="I177" s="187" t="s">
        <v>685</v>
      </c>
      <c r="J177" s="187">
        <v>20</v>
      </c>
      <c r="K177" s="228"/>
    </row>
    <row r="178" spans="2:11" ht="15" customHeight="1">
      <c r="B178" s="207"/>
      <c r="C178" s="187" t="s">
        <v>107</v>
      </c>
      <c r="D178" s="187"/>
      <c r="E178" s="187"/>
      <c r="F178" s="206" t="s">
        <v>683</v>
      </c>
      <c r="G178" s="187"/>
      <c r="H178" s="187" t="s">
        <v>755</v>
      </c>
      <c r="I178" s="187" t="s">
        <v>685</v>
      </c>
      <c r="J178" s="187">
        <v>255</v>
      </c>
      <c r="K178" s="228"/>
    </row>
    <row r="179" spans="2:11" ht="15" customHeight="1">
      <c r="B179" s="207"/>
      <c r="C179" s="187" t="s">
        <v>108</v>
      </c>
      <c r="D179" s="187"/>
      <c r="E179" s="187"/>
      <c r="F179" s="206" t="s">
        <v>683</v>
      </c>
      <c r="G179" s="187"/>
      <c r="H179" s="187" t="s">
        <v>648</v>
      </c>
      <c r="I179" s="187" t="s">
        <v>685</v>
      </c>
      <c r="J179" s="187">
        <v>10</v>
      </c>
      <c r="K179" s="228"/>
    </row>
    <row r="180" spans="2:11" ht="15" customHeight="1">
      <c r="B180" s="207"/>
      <c r="C180" s="187" t="s">
        <v>109</v>
      </c>
      <c r="D180" s="187"/>
      <c r="E180" s="187"/>
      <c r="F180" s="206" t="s">
        <v>683</v>
      </c>
      <c r="G180" s="187"/>
      <c r="H180" s="187" t="s">
        <v>756</v>
      </c>
      <c r="I180" s="187" t="s">
        <v>717</v>
      </c>
      <c r="J180" s="187"/>
      <c r="K180" s="228"/>
    </row>
    <row r="181" spans="2:11" ht="15" customHeight="1">
      <c r="B181" s="207"/>
      <c r="C181" s="187" t="s">
        <v>757</v>
      </c>
      <c r="D181" s="187"/>
      <c r="E181" s="187"/>
      <c r="F181" s="206" t="s">
        <v>683</v>
      </c>
      <c r="G181" s="187"/>
      <c r="H181" s="187" t="s">
        <v>758</v>
      </c>
      <c r="I181" s="187" t="s">
        <v>717</v>
      </c>
      <c r="J181" s="187"/>
      <c r="K181" s="228"/>
    </row>
    <row r="182" spans="2:11" ht="15" customHeight="1">
      <c r="B182" s="207"/>
      <c r="C182" s="187" t="s">
        <v>746</v>
      </c>
      <c r="D182" s="187"/>
      <c r="E182" s="187"/>
      <c r="F182" s="206" t="s">
        <v>683</v>
      </c>
      <c r="G182" s="187"/>
      <c r="H182" s="187" t="s">
        <v>759</v>
      </c>
      <c r="I182" s="187" t="s">
        <v>717</v>
      </c>
      <c r="J182" s="187"/>
      <c r="K182" s="228"/>
    </row>
    <row r="183" spans="2:11" ht="15" customHeight="1">
      <c r="B183" s="207"/>
      <c r="C183" s="187" t="s">
        <v>112</v>
      </c>
      <c r="D183" s="187"/>
      <c r="E183" s="187"/>
      <c r="F183" s="206" t="s">
        <v>689</v>
      </c>
      <c r="G183" s="187"/>
      <c r="H183" s="187" t="s">
        <v>760</v>
      </c>
      <c r="I183" s="187" t="s">
        <v>685</v>
      </c>
      <c r="J183" s="187">
        <v>50</v>
      </c>
      <c r="K183" s="228"/>
    </row>
    <row r="184" spans="2:11" ht="15" customHeight="1">
      <c r="B184" s="234"/>
      <c r="C184" s="216"/>
      <c r="D184" s="216"/>
      <c r="E184" s="216"/>
      <c r="F184" s="216"/>
      <c r="G184" s="216"/>
      <c r="H184" s="216"/>
      <c r="I184" s="216"/>
      <c r="J184" s="216"/>
      <c r="K184" s="235"/>
    </row>
    <row r="185" spans="2:11" ht="18.75" customHeight="1">
      <c r="B185" s="183"/>
      <c r="C185" s="187"/>
      <c r="D185" s="187"/>
      <c r="E185" s="187"/>
      <c r="F185" s="206"/>
      <c r="G185" s="187"/>
      <c r="H185" s="187"/>
      <c r="I185" s="187"/>
      <c r="J185" s="187"/>
      <c r="K185" s="183"/>
    </row>
    <row r="186" spans="2:11" ht="18.75" customHeight="1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</row>
    <row r="187" spans="2:11" ht="13.5">
      <c r="B187" s="174"/>
      <c r="C187" s="175"/>
      <c r="D187" s="175"/>
      <c r="E187" s="175"/>
      <c r="F187" s="175"/>
      <c r="G187" s="175"/>
      <c r="H187" s="175"/>
      <c r="I187" s="175"/>
      <c r="J187" s="175"/>
      <c r="K187" s="176"/>
    </row>
    <row r="188" spans="2:11" ht="21">
      <c r="B188" s="177"/>
      <c r="C188" s="284" t="s">
        <v>761</v>
      </c>
      <c r="D188" s="284"/>
      <c r="E188" s="284"/>
      <c r="F188" s="284"/>
      <c r="G188" s="284"/>
      <c r="H188" s="284"/>
      <c r="I188" s="284"/>
      <c r="J188" s="284"/>
      <c r="K188" s="178"/>
    </row>
    <row r="189" spans="2:11" ht="25.5" customHeight="1">
      <c r="B189" s="177"/>
      <c r="C189" s="240" t="s">
        <v>762</v>
      </c>
      <c r="D189" s="240"/>
      <c r="E189" s="240"/>
      <c r="F189" s="240" t="s">
        <v>763</v>
      </c>
      <c r="G189" s="241"/>
      <c r="H189" s="285" t="s">
        <v>764</v>
      </c>
      <c r="I189" s="285"/>
      <c r="J189" s="285"/>
      <c r="K189" s="178"/>
    </row>
    <row r="190" spans="2:11" ht="5.25" customHeight="1">
      <c r="B190" s="207"/>
      <c r="C190" s="204"/>
      <c r="D190" s="204"/>
      <c r="E190" s="204"/>
      <c r="F190" s="204"/>
      <c r="G190" s="187"/>
      <c r="H190" s="204"/>
      <c r="I190" s="204"/>
      <c r="J190" s="204"/>
      <c r="K190" s="228"/>
    </row>
    <row r="191" spans="2:11" ht="15" customHeight="1">
      <c r="B191" s="207"/>
      <c r="C191" s="187" t="s">
        <v>765</v>
      </c>
      <c r="D191" s="187"/>
      <c r="E191" s="187"/>
      <c r="F191" s="206" t="s">
        <v>41</v>
      </c>
      <c r="G191" s="187"/>
      <c r="H191" s="283" t="s">
        <v>766</v>
      </c>
      <c r="I191" s="283"/>
      <c r="J191" s="283"/>
      <c r="K191" s="228"/>
    </row>
    <row r="192" spans="2:11" ht="15" customHeight="1">
      <c r="B192" s="207"/>
      <c r="C192" s="213"/>
      <c r="D192" s="187"/>
      <c r="E192" s="187"/>
      <c r="F192" s="206" t="s">
        <v>42</v>
      </c>
      <c r="G192" s="187"/>
      <c r="H192" s="283" t="s">
        <v>767</v>
      </c>
      <c r="I192" s="283"/>
      <c r="J192" s="283"/>
      <c r="K192" s="228"/>
    </row>
    <row r="193" spans="2:11" ht="15" customHeight="1">
      <c r="B193" s="207"/>
      <c r="C193" s="213"/>
      <c r="D193" s="187"/>
      <c r="E193" s="187"/>
      <c r="F193" s="206" t="s">
        <v>45</v>
      </c>
      <c r="G193" s="187"/>
      <c r="H193" s="283" t="s">
        <v>768</v>
      </c>
      <c r="I193" s="283"/>
      <c r="J193" s="283"/>
      <c r="K193" s="228"/>
    </row>
    <row r="194" spans="2:11" ht="15" customHeight="1">
      <c r="B194" s="207"/>
      <c r="C194" s="187"/>
      <c r="D194" s="187"/>
      <c r="E194" s="187"/>
      <c r="F194" s="206" t="s">
        <v>43</v>
      </c>
      <c r="G194" s="187"/>
      <c r="H194" s="283" t="s">
        <v>769</v>
      </c>
      <c r="I194" s="283"/>
      <c r="J194" s="283"/>
      <c r="K194" s="228"/>
    </row>
    <row r="195" spans="2:11" ht="15" customHeight="1">
      <c r="B195" s="207"/>
      <c r="C195" s="187"/>
      <c r="D195" s="187"/>
      <c r="E195" s="187"/>
      <c r="F195" s="206" t="s">
        <v>44</v>
      </c>
      <c r="G195" s="187"/>
      <c r="H195" s="283" t="s">
        <v>770</v>
      </c>
      <c r="I195" s="283"/>
      <c r="J195" s="283"/>
      <c r="K195" s="228"/>
    </row>
    <row r="196" spans="2:11" ht="15" customHeight="1">
      <c r="B196" s="207"/>
      <c r="C196" s="187"/>
      <c r="D196" s="187"/>
      <c r="E196" s="187"/>
      <c r="F196" s="206"/>
      <c r="G196" s="187"/>
      <c r="H196" s="187"/>
      <c r="I196" s="187"/>
      <c r="J196" s="187"/>
      <c r="K196" s="228"/>
    </row>
    <row r="197" spans="2:11" ht="15" customHeight="1">
      <c r="B197" s="207"/>
      <c r="C197" s="187" t="s">
        <v>729</v>
      </c>
      <c r="D197" s="187"/>
      <c r="E197" s="187"/>
      <c r="F197" s="206" t="s">
        <v>76</v>
      </c>
      <c r="G197" s="187"/>
      <c r="H197" s="283" t="s">
        <v>771</v>
      </c>
      <c r="I197" s="283"/>
      <c r="J197" s="283"/>
      <c r="K197" s="228"/>
    </row>
    <row r="198" spans="2:11" ht="15" customHeight="1">
      <c r="B198" s="207"/>
      <c r="C198" s="213"/>
      <c r="D198" s="187"/>
      <c r="E198" s="187"/>
      <c r="F198" s="206" t="s">
        <v>626</v>
      </c>
      <c r="G198" s="187"/>
      <c r="H198" s="283" t="s">
        <v>627</v>
      </c>
      <c r="I198" s="283"/>
      <c r="J198" s="283"/>
      <c r="K198" s="228"/>
    </row>
    <row r="199" spans="2:11" ht="15" customHeight="1">
      <c r="B199" s="207"/>
      <c r="C199" s="187"/>
      <c r="D199" s="187"/>
      <c r="E199" s="187"/>
      <c r="F199" s="206" t="s">
        <v>624</v>
      </c>
      <c r="G199" s="187"/>
      <c r="H199" s="283" t="s">
        <v>772</v>
      </c>
      <c r="I199" s="283"/>
      <c r="J199" s="283"/>
      <c r="K199" s="228"/>
    </row>
    <row r="200" spans="2:11" ht="15" customHeight="1">
      <c r="B200" s="242"/>
      <c r="C200" s="213"/>
      <c r="D200" s="213"/>
      <c r="E200" s="213"/>
      <c r="F200" s="206" t="s">
        <v>628</v>
      </c>
      <c r="G200" s="192"/>
      <c r="H200" s="282" t="s">
        <v>629</v>
      </c>
      <c r="I200" s="282"/>
      <c r="J200" s="282"/>
      <c r="K200" s="243"/>
    </row>
    <row r="201" spans="2:11" ht="15" customHeight="1">
      <c r="B201" s="242"/>
      <c r="C201" s="213"/>
      <c r="D201" s="213"/>
      <c r="E201" s="213"/>
      <c r="F201" s="206" t="s">
        <v>630</v>
      </c>
      <c r="G201" s="192"/>
      <c r="H201" s="282" t="s">
        <v>80</v>
      </c>
      <c r="I201" s="282"/>
      <c r="J201" s="282"/>
      <c r="K201" s="243"/>
    </row>
    <row r="202" spans="2:11" ht="15" customHeight="1">
      <c r="B202" s="242"/>
      <c r="C202" s="213"/>
      <c r="D202" s="213"/>
      <c r="E202" s="213"/>
      <c r="F202" s="244"/>
      <c r="G202" s="192"/>
      <c r="H202" s="245"/>
      <c r="I202" s="245"/>
      <c r="J202" s="245"/>
      <c r="K202" s="243"/>
    </row>
    <row r="203" spans="2:11" ht="15" customHeight="1">
      <c r="B203" s="242"/>
      <c r="C203" s="187" t="s">
        <v>753</v>
      </c>
      <c r="D203" s="213"/>
      <c r="E203" s="213"/>
      <c r="F203" s="206">
        <v>1</v>
      </c>
      <c r="G203" s="192"/>
      <c r="H203" s="282" t="s">
        <v>773</v>
      </c>
      <c r="I203" s="282"/>
      <c r="J203" s="282"/>
      <c r="K203" s="243"/>
    </row>
    <row r="204" spans="2:11" ht="15" customHeight="1">
      <c r="B204" s="242"/>
      <c r="C204" s="213"/>
      <c r="D204" s="213"/>
      <c r="E204" s="213"/>
      <c r="F204" s="206">
        <v>2</v>
      </c>
      <c r="G204" s="192"/>
      <c r="H204" s="282" t="s">
        <v>774</v>
      </c>
      <c r="I204" s="282"/>
      <c r="J204" s="282"/>
      <c r="K204" s="243"/>
    </row>
    <row r="205" spans="2:11" ht="15" customHeight="1">
      <c r="B205" s="242"/>
      <c r="C205" s="213"/>
      <c r="D205" s="213"/>
      <c r="E205" s="213"/>
      <c r="F205" s="206">
        <v>3</v>
      </c>
      <c r="G205" s="192"/>
      <c r="H205" s="282" t="s">
        <v>775</v>
      </c>
      <c r="I205" s="282"/>
      <c r="J205" s="282"/>
      <c r="K205" s="243"/>
    </row>
    <row r="206" spans="2:11" ht="15" customHeight="1">
      <c r="B206" s="242"/>
      <c r="C206" s="213"/>
      <c r="D206" s="213"/>
      <c r="E206" s="213"/>
      <c r="F206" s="206">
        <v>4</v>
      </c>
      <c r="G206" s="192"/>
      <c r="H206" s="282" t="s">
        <v>776</v>
      </c>
      <c r="I206" s="282"/>
      <c r="J206" s="282"/>
      <c r="K206" s="243"/>
    </row>
    <row r="207" spans="2:11" ht="12.75" customHeight="1">
      <c r="B207" s="246"/>
      <c r="C207" s="247"/>
      <c r="D207" s="247"/>
      <c r="E207" s="247"/>
      <c r="F207" s="247"/>
      <c r="G207" s="247"/>
      <c r="H207" s="247"/>
      <c r="I207" s="247"/>
      <c r="J207" s="247"/>
      <c r="K207" s="248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Ing. Kmínek Petr</cp:lastModifiedBy>
  <dcterms:created xsi:type="dcterms:W3CDTF">2016-03-28T07:02:35Z</dcterms:created>
  <dcterms:modified xsi:type="dcterms:W3CDTF">2017-09-21T09:46:31Z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